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24495" windowHeight="1170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'Rekapitulace'!$G$13</definedName>
    <definedName name="Dodavka0">'Položky'!#REF!</definedName>
    <definedName name="HSV">'Rekapitulace'!$E$13</definedName>
    <definedName name="HSV0">'Položky'!#REF!</definedName>
    <definedName name="HZS">'Rekapitulace'!$I$13</definedName>
    <definedName name="HZS0">'Položky'!#REF!</definedName>
    <definedName name="JKSO">'Krycí list'!$F$4</definedName>
    <definedName name="MJ">'Krycí list'!$G$4</definedName>
    <definedName name="Mont">'Rekapitulace'!$H$13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'Položky'!$A$1:$G$80</definedName>
    <definedName name="_xlnm.Print_Area" localSheetId="1">'Rekapitulace'!$A$1:$I$24</definedName>
    <definedName name="PocetMJ">'Krycí list'!$G$7</definedName>
    <definedName name="Poznamka">'Krycí list'!$B$37</definedName>
    <definedName name="Projektant">'Krycí list'!$C$7</definedName>
    <definedName name="PSV">'Rekapitulace'!$F$13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'Rekapitulace'!$H$23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<sst xmlns="http://schemas.openxmlformats.org/spreadsheetml/2006/main" count="314" uniqueCount="227">
  <si>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</si>
  <si>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</si>
  <si>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</si>
  <si>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</si>
  <si>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</si>
  <si>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</si>
  <si>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</si>
  <si>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</si>
  <si>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</si>
  <si>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</si>
  <si>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</si>
  <si>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</si>
  <si>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</si>
  <si>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</si>
  <si>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</si>
  <si>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</si>
  <si>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</si>
  <si>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</si>
  <si>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</si>
  <si>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</si>
  <si>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</si>
  <si>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</si>
  <si>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</si>
  <si>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</si>
  <si>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</si>
  <si>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</si>
  <si>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</si>
  <si>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</si>
  <si>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</si>
  <si>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</si>
  <si>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</si>
  <si>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</si>
  <si>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</si>
  <si>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</si>
  <si>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</si>
  <si>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</si>
  <si>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</si>
  <si>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</si>
  <si>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</si>
  <si>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</si>
  <si>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</si>
  <si>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</si>
  <si>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</si>
  <si>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</si>
  <si>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</si>
  <si>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</si>
  <si>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</si>
  <si>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</si>
  <si>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</si>
  <si>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</si>
  <si>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</si>
  <si>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</si>
  <si>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</si>
  <si>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</si>
  <si>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</si>
  <si>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</si>
  <si>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</si>
  <si>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</si>
  <si>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</si>
  <si>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</si>
  <si>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</si>
  <si>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</si>
  <si>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</si>
  <si>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</si>
  <si>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</si>
  <si>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</si>
  <si>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</si>
  <si>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</si>
  <si>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ks</t>
  </si>
  <si>
    <t>Celkem za</t>
  </si>
  <si>
    <t>Kanalizace a ČOV - Čermná (AB)</t>
  </si>
  <si>
    <t>Stoka AB</t>
  </si>
  <si>
    <t>115 10-1201.R00</t>
  </si>
  <si>
    <t xml:space="preserve">Čerpání vody na výšku do 10 m, přítok do 500 l </t>
  </si>
  <si>
    <t>hod</t>
  </si>
  <si>
    <t>119 00-1412.R00</t>
  </si>
  <si>
    <t xml:space="preserve">Dočasné zajištění betonového potrubí DN 200-500 mm </t>
  </si>
  <si>
    <t>m</t>
  </si>
  <si>
    <t>119 00-1401.R00</t>
  </si>
  <si>
    <t xml:space="preserve">Dočasné zajištění ocelového potrubí do DN 200 mm </t>
  </si>
  <si>
    <t>120 00-1101.R00</t>
  </si>
  <si>
    <t xml:space="preserve">Příplatek za ztížení vykopávky v blízkosti vedení </t>
  </si>
  <si>
    <t>m3</t>
  </si>
  <si>
    <t>132 20-1203.R00</t>
  </si>
  <si>
    <t xml:space="preserve">Hloubení rýh šířky do 200 cm v hor.3 do 10000 m3 </t>
  </si>
  <si>
    <t>132 20-1209.R00</t>
  </si>
  <si>
    <t xml:space="preserve">Příplatek za lepivost - hloubení rýh 200cm v hor.3 </t>
  </si>
  <si>
    <t>132 30-1203.R00</t>
  </si>
  <si>
    <t xml:space="preserve">Hloubení rýh šířky do 200 cm v hor.4 do 10000 m3 </t>
  </si>
  <si>
    <t>132 30-1209.R00</t>
  </si>
  <si>
    <t xml:space="preserve">Příplatek za lepivost - hloubení rýh 200cm v hor.4 </t>
  </si>
  <si>
    <t>132 40-1201.R00</t>
  </si>
  <si>
    <t xml:space="preserve">Hloubení rýh šířky do 200 cm v hor.5 </t>
  </si>
  <si>
    <t>151 10-1102.R00</t>
  </si>
  <si>
    <t xml:space="preserve">Pažení a rozepření stěn rýh - příložné - hl. do 4m </t>
  </si>
  <si>
    <t>m2</t>
  </si>
  <si>
    <t>151 10-1112.R00</t>
  </si>
  <si>
    <t xml:space="preserve">Odstranění paženi stěn rýh - příložné - hl. do 4 m </t>
  </si>
  <si>
    <t>161 10-1101.R00</t>
  </si>
  <si>
    <t xml:space="preserve">Svislé přemístění výkopku z hor.1-4 do 2,5 m </t>
  </si>
  <si>
    <t>161 10-1151.R00</t>
  </si>
  <si>
    <t xml:space="preserve">Svislé přemístění výkopku z hor.5-7 do 2,5 m </t>
  </si>
  <si>
    <t>162 50-1101.R00</t>
  </si>
  <si>
    <t xml:space="preserve">Vodorovné přemístění výkopku z hor.1-4 do 3000 m </t>
  </si>
  <si>
    <t>162 50-1152.R00</t>
  </si>
  <si>
    <t xml:space="preserve">Vodorovné přemístění výkopku z hor.5-7 do 3000 m </t>
  </si>
  <si>
    <t>167 10-1102.R00</t>
  </si>
  <si>
    <t xml:space="preserve">Nakládání výkopku z hor.1-4 v množství nad 100 m3 </t>
  </si>
  <si>
    <t>167 10-1152.R00</t>
  </si>
  <si>
    <t xml:space="preserve">Nakládání výkopku z hor.5-7 v množství nad 100 m3 </t>
  </si>
  <si>
    <t>171 20-1201.R00</t>
  </si>
  <si>
    <t xml:space="preserve">Uložení sypaniny na skládku </t>
  </si>
  <si>
    <t>979 99-9997.R00</t>
  </si>
  <si>
    <t xml:space="preserve">Poplatek za skládku - zemina </t>
  </si>
  <si>
    <t>t</t>
  </si>
  <si>
    <t>174 10-1101.R00</t>
  </si>
  <si>
    <t xml:space="preserve">Zásyp jam, rýh, šachet se zhutněním </t>
  </si>
  <si>
    <t>175 10-1101.R00</t>
  </si>
  <si>
    <t xml:space="preserve">Obsyp potrubí bez prohození sypaniny </t>
  </si>
  <si>
    <t>583-37310</t>
  </si>
  <si>
    <t xml:space="preserve">Štěrkopísek frakce 0-4 tř.B </t>
  </si>
  <si>
    <t>T</t>
  </si>
  <si>
    <t>4</t>
  </si>
  <si>
    <t>Vodorovné konstrukce</t>
  </si>
  <si>
    <t>451 54-1111.R00</t>
  </si>
  <si>
    <t xml:space="preserve">Lože pod potrubí ze štěrkodrtě 0 - 63 mm </t>
  </si>
  <si>
    <t>5</t>
  </si>
  <si>
    <t>Komunikace - bourání</t>
  </si>
  <si>
    <t>113 10-7113.R00</t>
  </si>
  <si>
    <t>Odstranění podkladu pl. 200 m2,kam.těžené tl.30 cm SÚS</t>
  </si>
  <si>
    <t>113 10-7112.R00</t>
  </si>
  <si>
    <t>Odstranění podkladu pl. 200 m2,kam.těžené tl.20 cm MK</t>
  </si>
  <si>
    <t>113 10-7142.R00</t>
  </si>
  <si>
    <t>Odstranění podkladu pl.do 200 m2, živice tl. 10 cm SÚS</t>
  </si>
  <si>
    <t>113 10-7141.R00</t>
  </si>
  <si>
    <t>Odstranění podkladu pl. do 200 m2, živice tl. 5 cm MK</t>
  </si>
  <si>
    <t>919 73-5113.R00</t>
  </si>
  <si>
    <t>Řezání stávajícího živičného krytu tl. 10 - 15 cm SÚS</t>
  </si>
  <si>
    <t>919 73-5112.R00</t>
  </si>
  <si>
    <t>Řezání stávajícího živičného krytu tl. 5 - 10 cm MK</t>
  </si>
  <si>
    <t>979 99-9998.R00</t>
  </si>
  <si>
    <t xml:space="preserve">Poplatek za skládku suti - živice </t>
  </si>
  <si>
    <t>979 08-2213.R00</t>
  </si>
  <si>
    <t xml:space="preserve">Vodorovná doprava suti po suchu do 1 km </t>
  </si>
  <si>
    <t>979 08-2219.R00</t>
  </si>
  <si>
    <t xml:space="preserve">Příplatek za dopravu suti po suchu za další 1 km </t>
  </si>
  <si>
    <t>8</t>
  </si>
  <si>
    <t>Trubní vedení</t>
  </si>
  <si>
    <t>871 37-3121.R00</t>
  </si>
  <si>
    <t xml:space="preserve">Montáž trub z tvrdého PVC, gumový kroužek, DN 250 </t>
  </si>
  <si>
    <t>1a-</t>
  </si>
  <si>
    <t>Potrubí Bocr TERAKAN DN250 SN8 kanalizace</t>
  </si>
  <si>
    <t>877 37-3121.R00</t>
  </si>
  <si>
    <t xml:space="preserve">Montáž tvarovek odboč. z PVC gumový kroužek DN 250 </t>
  </si>
  <si>
    <t>kus</t>
  </si>
  <si>
    <t>286-16053.A</t>
  </si>
  <si>
    <t xml:space="preserve">Odbočka BOCR TERACAN d 250/160 mm  45° </t>
  </si>
  <si>
    <t>9 -.</t>
  </si>
  <si>
    <t xml:space="preserve">Šachtová vložka DN250 </t>
  </si>
  <si>
    <t>892 58-1111.R00</t>
  </si>
  <si>
    <t xml:space="preserve">Zkouška těsnosti kanalizace DN do 300, vodou </t>
  </si>
  <si>
    <t>5 -.</t>
  </si>
  <si>
    <t xml:space="preserve">Zkouška potrubí TV kamerou </t>
  </si>
  <si>
    <t>894 41-1111.R00</t>
  </si>
  <si>
    <t xml:space="preserve">Zřízení šachet z dílců, dno B 30, potrubí DN 250 </t>
  </si>
  <si>
    <t>894 13-8001.R00</t>
  </si>
  <si>
    <t xml:space="preserve">Příplatek za dalších 0,60 m výšky vstupu </t>
  </si>
  <si>
    <t>592-24368.A</t>
  </si>
  <si>
    <t xml:space="preserve">Dno šachetní přímé TBZ-Q.1000/700/120 DN250 </t>
  </si>
  <si>
    <t>592-24385</t>
  </si>
  <si>
    <t xml:space="preserve">Skruž přechodová  TBR - Q 1000/600/120 SPK </t>
  </si>
  <si>
    <t>592-24150</t>
  </si>
  <si>
    <t xml:space="preserve">Skruž TBS-Q 1000/250/120 SP </t>
  </si>
  <si>
    <t>592-24152</t>
  </si>
  <si>
    <t xml:space="preserve">Skruž TBS-Q 1000/500/120/SP </t>
  </si>
  <si>
    <t>592-24154</t>
  </si>
  <si>
    <t xml:space="preserve">Skruž TBS-Q 1000/1000/120 SP </t>
  </si>
  <si>
    <t>592-24373.A</t>
  </si>
  <si>
    <t xml:space="preserve">Těsnění elastom pro šach díly EMT 100/1.7 - DN1000 </t>
  </si>
  <si>
    <t>592-24174.A</t>
  </si>
  <si>
    <t xml:space="preserve">Prstenec vyrovnávcí TBW-Q 625/40/120 </t>
  </si>
  <si>
    <t>592-24175</t>
  </si>
  <si>
    <t xml:space="preserve">Prstenec vyrovnávcí TBW-Q 625/60/120 </t>
  </si>
  <si>
    <t>592-24176</t>
  </si>
  <si>
    <t xml:space="preserve">Prstenec vyrovnávcí TBW-Q 625/80/120 </t>
  </si>
  <si>
    <t>592-24177</t>
  </si>
  <si>
    <t xml:space="preserve">Prstenec vyrovnávcí TBW-Q 625/100/120 </t>
  </si>
  <si>
    <t>592-24177.A</t>
  </si>
  <si>
    <t xml:space="preserve">Prstenec vyrovnávcí TBW-Q 625/120/120 </t>
  </si>
  <si>
    <t>899 10-4111.R00</t>
  </si>
  <si>
    <t xml:space="preserve">Osazení poklopu s rámem nad 150 kg </t>
  </si>
  <si>
    <t>552-43442</t>
  </si>
  <si>
    <t xml:space="preserve">Poklop na vstupní šachtu 600 D 400 </t>
  </si>
  <si>
    <t>99</t>
  </si>
  <si>
    <t>Staveništní přesun hmot</t>
  </si>
  <si>
    <t>998 27-6101.R00</t>
  </si>
  <si>
    <t xml:space="preserve">Přesun hmot, trubní vedení plastová, otevř. výkop </t>
  </si>
  <si>
    <t>5a</t>
  </si>
  <si>
    <t>Komunikace</t>
  </si>
  <si>
    <t>564 86-1111.R00</t>
  </si>
  <si>
    <t>Podklad ze štěrkodrti po zhutnění tloušťky 20 cm MK</t>
  </si>
  <si>
    <t>564 87-1111.R00</t>
  </si>
  <si>
    <t>Podklad ze štěrkodrti po zhutnění tloušťky 25 cm SÚS</t>
  </si>
  <si>
    <t>565 13-1111.R00</t>
  </si>
  <si>
    <t>Podklad kamen. obal. asfaltem tř.1 do 3 m, tl.5 cm MK</t>
  </si>
  <si>
    <t>565 17-1111.R00</t>
  </si>
  <si>
    <t>Podklad kamen. obal. asfaltem tř.1 do 3 m,tl.10 cm SÚS</t>
  </si>
  <si>
    <t>572 95-2111.R00</t>
  </si>
  <si>
    <t>Vyspravení krytu po překopu asf.betonem tl.do 5 cm MK</t>
  </si>
  <si>
    <t>572 95-2112.R00</t>
  </si>
  <si>
    <t>Vyspravení krytu po překopu asf.betonem tl.do 7 cm SÚS</t>
  </si>
  <si>
    <t>599 11-1111.R00</t>
  </si>
  <si>
    <t xml:space="preserve">Zálivka dilatační spáry </t>
  </si>
  <si>
    <t>Dopravní značení</t>
  </si>
  <si>
    <t>21700,00</t>
  </si>
  <si>
    <t>Geodetické práce</t>
  </si>
  <si>
    <t>10850,00</t>
  </si>
  <si>
    <t>Vytýčení inženýrských sítí</t>
  </si>
  <si>
    <t>16500,00</t>
  </si>
  <si>
    <t>Vytýčení stavby</t>
  </si>
  <si>
    <t>12750,00</t>
  </si>
  <si>
    <t>Zařízení staveniště</t>
  </si>
  <si>
    <t>19500,00</t>
  </si>
  <si>
    <t>VEToP spol. s r.o.</t>
  </si>
  <si>
    <t>Obec Čermná</t>
  </si>
  <si>
    <t>Datum :19.4.2013</t>
  </si>
  <si>
    <t>Jméno :R. Dvořák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</si>
</sst>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\ &quot;Kč&quot;"/>
    <numFmt numFmtId="166" formatCode="0.0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/>
      <top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3" fillId="33" borderId="14" xfId="0" applyNumberFormat="1" applyFont="1" applyFill="1" applyBorder="1" applyAlignment="1">
      <alignment/>
    </xf>
    <xf numFmtId="49" fontId="0" fillId="33" borderId="15" xfId="0" applyNumberForma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0" borderId="22" xfId="0" applyNumberFormat="1" applyBorder="1" applyAlignment="1">
      <alignment horizontal="left"/>
    </xf>
    <xf numFmtId="0" fontId="0" fillId="0" borderId="20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1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3" fontId="0" fillId="0" borderId="0" xfId="0" applyNumberFormat="1" applyAlignment="1">
      <alignment/>
    </xf>
    <xf numFmtId="0" fontId="2" fillId="0" borderId="27" xfId="0" applyFont="1" applyBorder="1" applyAlignment="1">
      <alignment horizontal="centerContinuous" vertical="center"/>
    </xf>
    <xf numFmtId="0" fontId="7" fillId="0" borderId="28" xfId="0" applyFont="1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6" fillId="0" borderId="3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centerContinuous"/>
    </xf>
    <xf numFmtId="0" fontId="6" fillId="0" borderId="31" xfId="0" applyFont="1" applyBorder="1" applyAlignment="1">
      <alignment horizontal="centerContinuous"/>
    </xf>
    <xf numFmtId="0" fontId="0" fillId="0" borderId="31" xfId="0" applyBorder="1" applyAlignment="1">
      <alignment horizontal="centerContinuous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3" fontId="0" fillId="0" borderId="24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3" xfId="0" applyFont="1" applyBorder="1" applyAlignment="1">
      <alignment/>
    </xf>
    <xf numFmtId="3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20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7" fillId="0" borderId="43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165" fontId="7" fillId="0" borderId="44" xfId="0" applyNumberFormat="1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9" xfId="46" applyFont="1" applyBorder="1">
      <alignment/>
      <protection/>
    </xf>
    <xf numFmtId="0" fontId="0" fillId="0" borderId="49" xfId="46" applyBorder="1">
      <alignment/>
      <protection/>
    </xf>
    <xf numFmtId="0" fontId="0" fillId="0" borderId="49" xfId="46" applyBorder="1" applyAlignment="1">
      <alignment horizontal="right"/>
      <protection/>
    </xf>
    <xf numFmtId="0" fontId="0" fillId="0" borderId="49" xfId="46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0" xfId="0" applyNumberFormat="1" applyBorder="1" applyAlignment="1">
      <alignment/>
    </xf>
    <xf numFmtId="0" fontId="4" fillId="0" borderId="51" xfId="46" applyFont="1" applyBorder="1">
      <alignment/>
      <protection/>
    </xf>
    <xf numFmtId="0" fontId="0" fillId="0" borderId="51" xfId="46" applyBorder="1">
      <alignment/>
      <protection/>
    </xf>
    <xf numFmtId="0" fontId="0" fillId="0" borderId="51" xfId="46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6" fillId="0" borderId="30" xfId="0" applyNumberFormat="1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6" fillId="0" borderId="53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6" fillId="0" borderId="30" xfId="0" applyFont="1" applyFill="1" applyBorder="1" applyAlignment="1">
      <alignment/>
    </xf>
    <xf numFmtId="3" fontId="6" fillId="0" borderId="32" xfId="0" applyNumberFormat="1" applyFont="1" applyFill="1" applyBorder="1" applyAlignment="1">
      <alignment/>
    </xf>
    <xf numFmtId="3" fontId="6" fillId="0" borderId="52" xfId="0" applyNumberFormat="1" applyFont="1" applyFill="1" applyBorder="1" applyAlignment="1">
      <alignment/>
    </xf>
    <xf numFmtId="3" fontId="6" fillId="0" borderId="53" xfId="0" applyNumberFormat="1" applyFont="1" applyFill="1" applyBorder="1" applyAlignment="1">
      <alignment/>
    </xf>
    <xf numFmtId="3" fontId="6" fillId="0" borderId="54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6" fillId="0" borderId="36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0" fillId="0" borderId="55" xfId="0" applyFill="1" applyBorder="1" applyAlignment="1">
      <alignment/>
    </xf>
    <xf numFmtId="0" fontId="6" fillId="0" borderId="56" xfId="0" applyFont="1" applyFill="1" applyBorder="1" applyAlignment="1">
      <alignment horizontal="right"/>
    </xf>
    <xf numFmtId="0" fontId="6" fillId="0" borderId="37" xfId="0" applyFont="1" applyFill="1" applyBorder="1" applyAlignment="1">
      <alignment horizontal="right"/>
    </xf>
    <xf numFmtId="0" fontId="6" fillId="0" borderId="38" xfId="0" applyFont="1" applyFill="1" applyBorder="1" applyAlignment="1">
      <alignment horizontal="center"/>
    </xf>
    <xf numFmtId="4" fontId="5" fillId="0" borderId="37" xfId="0" applyNumberFormat="1" applyFont="1" applyFill="1" applyBorder="1" applyAlignment="1">
      <alignment horizontal="right"/>
    </xf>
    <xf numFmtId="4" fontId="5" fillId="0" borderId="55" xfId="0" applyNumberFormat="1" applyFont="1" applyFill="1" applyBorder="1" applyAlignment="1">
      <alignment horizontal="right"/>
    </xf>
    <xf numFmtId="0" fontId="0" fillId="0" borderId="41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3" fontId="0" fillId="0" borderId="40" xfId="0" applyNumberFormat="1" applyFont="1" applyFill="1" applyBorder="1" applyAlignment="1">
      <alignment horizontal="right"/>
    </xf>
    <xf numFmtId="166" fontId="0" fillId="0" borderId="58" xfId="0" applyNumberFormat="1" applyFont="1" applyFill="1" applyBorder="1" applyAlignment="1">
      <alignment horizontal="right"/>
    </xf>
    <xf numFmtId="3" fontId="0" fillId="0" borderId="59" xfId="0" applyNumberFormat="1" applyFont="1" applyFill="1" applyBorder="1" applyAlignment="1">
      <alignment horizontal="right"/>
    </xf>
    <xf numFmtId="4" fontId="0" fillId="0" borderId="34" xfId="0" applyNumberFormat="1" applyFont="1" applyFill="1" applyBorder="1" applyAlignment="1">
      <alignment horizontal="right"/>
    </xf>
    <xf numFmtId="3" fontId="0" fillId="0" borderId="57" xfId="0" applyNumberFormat="1" applyFont="1" applyFill="1" applyBorder="1" applyAlignment="1">
      <alignment horizontal="right"/>
    </xf>
    <xf numFmtId="0" fontId="0" fillId="0" borderId="43" xfId="0" applyFill="1" applyBorder="1" applyAlignment="1">
      <alignment/>
    </xf>
    <xf numFmtId="0" fontId="6" fillId="0" borderId="44" xfId="0" applyFont="1" applyFill="1" applyBorder="1" applyAlignment="1">
      <alignment/>
    </xf>
    <xf numFmtId="0" fontId="0" fillId="0" borderId="44" xfId="0" applyFill="1" applyBorder="1" applyAlignment="1">
      <alignment/>
    </xf>
    <xf numFmtId="4" fontId="0" fillId="0" borderId="60" xfId="0" applyNumberFormat="1" applyFill="1" applyBorder="1" applyAlignment="1">
      <alignment/>
    </xf>
    <xf numFmtId="4" fontId="0" fillId="0" borderId="43" xfId="0" applyNumberFormat="1" applyFill="1" applyBorder="1" applyAlignment="1">
      <alignment/>
    </xf>
    <xf numFmtId="4" fontId="0" fillId="0" borderId="44" xfId="0" applyNumberFormat="1" applyFill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0" fillId="0" borderId="0" xfId="46" applyFill="1">
      <alignment/>
      <protection/>
    </xf>
    <xf numFmtId="0" fontId="11" fillId="0" borderId="0" xfId="46" applyFont="1" applyFill="1" applyAlignment="1">
      <alignment horizontal="centerContinuous"/>
      <protection/>
    </xf>
    <xf numFmtId="0" fontId="12" fillId="0" borderId="0" xfId="46" applyFont="1" applyFill="1" applyAlignment="1">
      <alignment horizontal="centerContinuous"/>
      <protection/>
    </xf>
    <xf numFmtId="0" fontId="12" fillId="0" borderId="0" xfId="46" applyFont="1" applyFill="1" applyAlignment="1">
      <alignment horizontal="right"/>
      <protection/>
    </xf>
    <xf numFmtId="0" fontId="4" fillId="0" borderId="49" xfId="46" applyFont="1" applyFill="1" applyBorder="1">
      <alignment/>
      <protection/>
    </xf>
    <xf numFmtId="0" fontId="0" fillId="0" borderId="49" xfId="46" applyFill="1" applyBorder="1">
      <alignment/>
      <protection/>
    </xf>
    <xf numFmtId="0" fontId="9" fillId="0" borderId="49" xfId="46" applyFont="1" applyFill="1" applyBorder="1" applyAlignment="1">
      <alignment horizontal="right"/>
      <protection/>
    </xf>
    <xf numFmtId="0" fontId="0" fillId="0" borderId="49" xfId="46" applyFill="1" applyBorder="1" applyAlignment="1">
      <alignment horizontal="left"/>
      <protection/>
    </xf>
    <xf numFmtId="0" fontId="0" fillId="0" borderId="50" xfId="46" applyFill="1" applyBorder="1">
      <alignment/>
      <protection/>
    </xf>
    <xf numFmtId="0" fontId="4" fillId="0" borderId="51" xfId="46" applyFont="1" applyFill="1" applyBorder="1">
      <alignment/>
      <protection/>
    </xf>
    <xf numFmtId="0" fontId="0" fillId="0" borderId="51" xfId="46" applyFill="1" applyBorder="1">
      <alignment/>
      <protection/>
    </xf>
    <xf numFmtId="0" fontId="9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 applyAlignment="1">
      <alignment horizontal="right"/>
      <protection/>
    </xf>
    <xf numFmtId="0" fontId="0" fillId="0" borderId="0" xfId="46" applyFill="1" applyAlignment="1">
      <alignment/>
      <protection/>
    </xf>
    <xf numFmtId="49" fontId="5" fillId="0" borderId="58" xfId="46" applyNumberFormat="1" applyFont="1" applyFill="1" applyBorder="1">
      <alignment/>
      <protection/>
    </xf>
    <xf numFmtId="0" fontId="5" fillId="0" borderId="39" xfId="46" applyFont="1" applyFill="1" applyBorder="1" applyAlignment="1">
      <alignment horizontal="center"/>
      <protection/>
    </xf>
    <xf numFmtId="0" fontId="5" fillId="0" borderId="39" xfId="46" applyNumberFormat="1" applyFont="1" applyFill="1" applyBorder="1" applyAlignment="1">
      <alignment horizontal="center"/>
      <protection/>
    </xf>
    <xf numFmtId="0" fontId="5" fillId="0" borderId="58" xfId="46" applyFont="1" applyFill="1" applyBorder="1" applyAlignment="1">
      <alignment horizontal="center"/>
      <protection/>
    </xf>
    <xf numFmtId="0" fontId="6" fillId="0" borderId="61" xfId="46" applyFont="1" applyFill="1" applyBorder="1" applyAlignment="1">
      <alignment horizontal="center"/>
      <protection/>
    </xf>
    <xf numFmtId="49" fontId="6" fillId="0" borderId="61" xfId="46" applyNumberFormat="1" applyFont="1" applyFill="1" applyBorder="1" applyAlignment="1">
      <alignment horizontal="left"/>
      <protection/>
    </xf>
    <xf numFmtId="0" fontId="6" fillId="0" borderId="61" xfId="46" applyFont="1" applyFill="1" applyBorder="1">
      <alignment/>
      <protection/>
    </xf>
    <xf numFmtId="0" fontId="0" fillId="0" borderId="61" xfId="46" applyFill="1" applyBorder="1" applyAlignment="1">
      <alignment horizontal="center"/>
      <protection/>
    </xf>
    <xf numFmtId="0" fontId="0" fillId="0" borderId="61" xfId="46" applyNumberFormat="1" applyFill="1" applyBorder="1" applyAlignment="1">
      <alignment horizontal="right"/>
      <protection/>
    </xf>
    <xf numFmtId="0" fontId="0" fillId="0" borderId="61" xfId="46" applyNumberFormat="1" applyFill="1" applyBorder="1">
      <alignment/>
      <protection/>
    </xf>
    <xf numFmtId="0" fontId="0" fillId="0" borderId="0" xfId="46" applyNumberFormat="1">
      <alignment/>
      <protection/>
    </xf>
    <xf numFmtId="0" fontId="13" fillId="0" borderId="0" xfId="46" applyFont="1">
      <alignment/>
      <protection/>
    </xf>
    <xf numFmtId="0" fontId="0" fillId="0" borderId="61" xfId="46" applyFont="1" applyFill="1" applyBorder="1" applyAlignment="1">
      <alignment horizontal="center"/>
      <protection/>
    </xf>
    <xf numFmtId="49" fontId="8" fillId="0" borderId="61" xfId="46" applyNumberFormat="1" applyFont="1" applyFill="1" applyBorder="1" applyAlignment="1">
      <alignment horizontal="left"/>
      <protection/>
    </xf>
    <xf numFmtId="0" fontId="8" fillId="0" borderId="61" xfId="46" applyFont="1" applyFill="1" applyBorder="1" applyAlignment="1">
      <alignment wrapText="1"/>
      <protection/>
    </xf>
    <xf numFmtId="49" fontId="8" fillId="0" borderId="61" xfId="46" applyNumberFormat="1" applyFont="1" applyFill="1" applyBorder="1" applyAlignment="1">
      <alignment horizontal="center" shrinkToFit="1"/>
      <protection/>
    </xf>
    <xf numFmtId="4" fontId="8" fillId="0" borderId="61" xfId="46" applyNumberFormat="1" applyFont="1" applyFill="1" applyBorder="1" applyAlignment="1">
      <alignment horizontal="right"/>
      <protection/>
    </xf>
    <xf numFmtId="4" fontId="8" fillId="0" borderId="61" xfId="46" applyNumberFormat="1" applyFont="1" applyFill="1" applyBorder="1">
      <alignment/>
      <protection/>
    </xf>
    <xf numFmtId="0" fontId="0" fillId="0" borderId="62" xfId="46" applyFill="1" applyBorder="1" applyAlignment="1">
      <alignment horizontal="center"/>
      <protection/>
    </xf>
    <xf numFmtId="49" fontId="4" fillId="0" borderId="62" xfId="46" applyNumberFormat="1" applyFont="1" applyFill="1" applyBorder="1" applyAlignment="1">
      <alignment horizontal="left"/>
      <protection/>
    </xf>
    <xf numFmtId="0" fontId="4" fillId="0" borderId="62" xfId="46" applyFont="1" applyFill="1" applyBorder="1">
      <alignment/>
      <protection/>
    </xf>
    <xf numFmtId="4" fontId="0" fillId="0" borderId="62" xfId="46" applyNumberFormat="1" applyFill="1" applyBorder="1" applyAlignment="1">
      <alignment horizontal="right"/>
      <protection/>
    </xf>
    <xf numFmtId="4" fontId="6" fillId="0" borderId="62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4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15" fillId="0" borderId="0" xfId="46" applyFont="1" applyBorder="1">
      <alignment/>
      <protection/>
    </xf>
    <xf numFmtId="3" fontId="15" fillId="0" borderId="0" xfId="46" applyNumberFormat="1" applyFont="1" applyBorder="1" applyAlignment="1">
      <alignment horizontal="right"/>
      <protection/>
    </xf>
    <xf numFmtId="4" fontId="15" fillId="0" borderId="0" xfId="46" applyNumberFormat="1" applyFont="1" applyBorder="1">
      <alignment/>
      <protection/>
    </xf>
    <xf numFmtId="0" fontId="14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9" fillId="0" borderId="1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3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5" fillId="0" borderId="24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57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0" fillId="0" borderId="65" xfId="46" applyFont="1" applyBorder="1" applyAlignment="1">
      <alignment horizontal="center"/>
      <protection/>
    </xf>
    <xf numFmtId="0" fontId="0" fillId="0" borderId="66" xfId="46" applyFont="1" applyBorder="1" applyAlignment="1">
      <alignment horizontal="center"/>
      <protection/>
    </xf>
    <xf numFmtId="0" fontId="0" fillId="0" borderId="67" xfId="46" applyFont="1" applyBorder="1" applyAlignment="1">
      <alignment horizontal="center"/>
      <protection/>
    </xf>
    <xf numFmtId="0" fontId="0" fillId="0" borderId="68" xfId="46" applyFont="1" applyBorder="1" applyAlignment="1">
      <alignment horizontal="center"/>
      <protection/>
    </xf>
    <xf numFmtId="0" fontId="0" fillId="0" borderId="51" xfId="46" applyFont="1" applyBorder="1" applyAlignment="1">
      <alignment horizontal="left"/>
      <protection/>
    </xf>
    <xf numFmtId="0" fontId="0" fillId="0" borderId="69" xfId="46" applyFont="1" applyBorder="1" applyAlignment="1">
      <alignment horizontal="left"/>
      <protection/>
    </xf>
    <xf numFmtId="3" fontId="6" fillId="0" borderId="44" xfId="0" applyNumberFormat="1" applyFont="1" applyFill="1" applyBorder="1" applyAlignment="1">
      <alignment horizontal="right"/>
    </xf>
    <xf numFmtId="3" fontId="6" fillId="0" borderId="60" xfId="0" applyNumberFormat="1" applyFont="1" applyFill="1" applyBorder="1" applyAlignment="1">
      <alignment horizontal="right"/>
    </xf>
    <xf numFmtId="0" fontId="10" fillId="0" borderId="0" xfId="46" applyFont="1" applyAlignment="1">
      <alignment horizontal="center"/>
      <protection/>
    </xf>
    <xf numFmtId="0" fontId="0" fillId="0" borderId="65" xfId="46" applyFont="1" applyFill="1" applyBorder="1" applyAlignment="1">
      <alignment horizontal="center"/>
      <protection/>
    </xf>
    <xf numFmtId="0" fontId="0" fillId="0" borderId="66" xfId="46" applyFont="1" applyFill="1" applyBorder="1" applyAlignment="1">
      <alignment horizontal="center"/>
      <protection/>
    </xf>
    <xf numFmtId="49" fontId="0" fillId="0" borderId="67" xfId="46" applyNumberFormat="1" applyFont="1" applyFill="1" applyBorder="1" applyAlignment="1">
      <alignment horizontal="center"/>
      <protection/>
    </xf>
    <xf numFmtId="0" fontId="0" fillId="0" borderId="68" xfId="46" applyFont="1" applyFill="1" applyBorder="1" applyAlignment="1">
      <alignment horizontal="center"/>
      <protection/>
    </xf>
    <xf numFmtId="0" fontId="0" fillId="0" borderId="51" xfId="46" applyFill="1" applyBorder="1" applyAlignment="1">
      <alignment horizontal="center" shrinkToFit="1"/>
      <protection/>
    </xf>
    <xf numFmtId="0" fontId="0" fillId="0" borderId="69" xfId="46" applyFill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1">
      <selection activeCell="C28" sqref="C28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75" customHeight="1">
      <c r="A4" s="7"/>
      <c r="B4" s="8"/>
      <c r="C4" s="9" t="s">
        <v>71</v>
      </c>
      <c r="D4" s="10"/>
      <c r="E4" s="10"/>
      <c r="F4" s="11"/>
      <c r="G4" s="12"/>
    </row>
    <row r="5" spans="1:7" ht="12.7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75" customHeight="1">
      <c r="A6" s="7"/>
      <c r="B6" s="8"/>
      <c r="C6" s="9" t="s">
        <v>70</v>
      </c>
      <c r="D6" s="10"/>
      <c r="E6" s="10"/>
      <c r="F6" s="18"/>
      <c r="G6" s="12"/>
    </row>
    <row r="7" spans="1:9" ht="12.75">
      <c r="A7" s="13" t="s">
        <v>8</v>
      </c>
      <c r="B7" s="15"/>
      <c r="C7" s="176"/>
      <c r="D7" s="177"/>
      <c r="E7" s="19" t="s">
        <v>9</v>
      </c>
      <c r="F7" s="20"/>
      <c r="G7" s="21">
        <v>0</v>
      </c>
      <c r="H7" s="22"/>
      <c r="I7" s="22"/>
    </row>
    <row r="8" spans="1:7" ht="12.75">
      <c r="A8" s="13" t="s">
        <v>10</v>
      </c>
      <c r="B8" s="15"/>
      <c r="C8" s="176" t="s">
        <v>224</v>
      </c>
      <c r="D8" s="177"/>
      <c r="E8" s="16" t="s">
        <v>11</v>
      </c>
      <c r="F8" s="15"/>
      <c r="G8" s="23">
        <f>IF(PocetMJ=0,,ROUND((F30+F32)/PocetMJ,1))</f>
        <v>0</v>
      </c>
    </row>
    <row r="9" spans="1:7" ht="12.75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57" ht="12.75">
      <c r="A10" s="28" t="s">
        <v>14</v>
      </c>
      <c r="B10" s="11"/>
      <c r="C10" s="11"/>
      <c r="D10" s="11"/>
      <c r="E10" s="29" t="s">
        <v>15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1"/>
      <c r="D11" s="11"/>
      <c r="E11" s="178" t="s">
        <v>223</v>
      </c>
      <c r="F11" s="179"/>
      <c r="G11" s="180"/>
    </row>
    <row r="12" spans="1:7" ht="28.5" customHeight="1" thickBot="1">
      <c r="A12" s="31" t="s">
        <v>16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7" ht="15.75" customHeight="1">
      <c r="A14" s="40"/>
      <c r="B14" s="41" t="s">
        <v>19</v>
      </c>
      <c r="C14" s="42">
        <f>Dodavka</f>
        <v>0</v>
      </c>
      <c r="D14" s="43" t="str">
        <f>Rekapitulace!A18</f>
        <v>Dopravní značení</v>
      </c>
      <c r="E14" s="44"/>
      <c r="F14" s="45"/>
      <c r="G14" s="42">
        <f>Rekapitulace!I18</f>
        <v>21700</v>
      </c>
    </row>
    <row r="15" spans="1:7" ht="15.75" customHeight="1">
      <c r="A15" s="40" t="s">
        <v>20</v>
      </c>
      <c r="B15" s="41" t="s">
        <v>21</v>
      </c>
      <c r="C15" s="42">
        <f>Mont</f>
        <v>0</v>
      </c>
      <c r="D15" s="24" t="str">
        <f>Rekapitulace!A19</f>
        <v>Geodetické práce</v>
      </c>
      <c r="E15" s="46"/>
      <c r="F15" s="47"/>
      <c r="G15" s="42">
        <f>Rekapitulace!I19</f>
        <v>10850</v>
      </c>
    </row>
    <row r="16" spans="1:7" ht="15.75" customHeight="1">
      <c r="A16" s="40" t="s">
        <v>22</v>
      </c>
      <c r="B16" s="41" t="s">
        <v>23</v>
      </c>
      <c r="C16" s="42">
        <f>HSV</f>
        <v>1843621.4928</v>
      </c>
      <c r="D16" s="24" t="str">
        <f>Rekapitulace!A20</f>
        <v>Vytýčení inženýrských sítí</v>
      </c>
      <c r="E16" s="46"/>
      <c r="F16" s="47"/>
      <c r="G16" s="42">
        <f>Rekapitulace!I20</f>
        <v>16500</v>
      </c>
    </row>
    <row r="17" spans="1:7" ht="15.75" customHeight="1">
      <c r="A17" s="48" t="s">
        <v>24</v>
      </c>
      <c r="B17" s="41" t="s">
        <v>25</v>
      </c>
      <c r="C17" s="42">
        <f>PSV</f>
        <v>0</v>
      </c>
      <c r="D17" s="24" t="str">
        <f>Rekapitulace!A21</f>
        <v>Vytýčení stavby</v>
      </c>
      <c r="E17" s="46"/>
      <c r="F17" s="47"/>
      <c r="G17" s="42">
        <f>Rekapitulace!I21</f>
        <v>12750</v>
      </c>
    </row>
    <row r="18" spans="1:7" ht="15.75" customHeight="1">
      <c r="A18" s="49" t="s">
        <v>26</v>
      </c>
      <c r="B18" s="41"/>
      <c r="C18" s="42">
        <f>SUM(C14:C17)</f>
        <v>1843621.4928</v>
      </c>
      <c r="D18" s="50" t="str">
        <f>Rekapitulace!A22</f>
        <v>Zařízení staveniště</v>
      </c>
      <c r="E18" s="46"/>
      <c r="F18" s="47"/>
      <c r="G18" s="42">
        <f>Rekapitulace!I22</f>
        <v>19500</v>
      </c>
    </row>
    <row r="19" spans="1:7" ht="15.75" customHeight="1">
      <c r="A19" s="49"/>
      <c r="B19" s="41"/>
      <c r="C19" s="42"/>
      <c r="D19" s="24"/>
      <c r="E19" s="46"/>
      <c r="F19" s="47"/>
      <c r="G19" s="42"/>
    </row>
    <row r="20" spans="1:7" ht="15.75" customHeight="1">
      <c r="A20" s="49" t="s">
        <v>27</v>
      </c>
      <c r="B20" s="41"/>
      <c r="C20" s="42">
        <f>HZS</f>
        <v>0</v>
      </c>
      <c r="D20" s="24"/>
      <c r="E20" s="46"/>
      <c r="F20" s="47"/>
      <c r="G20" s="42"/>
    </row>
    <row r="21" spans="1:7" ht="15.75" customHeight="1">
      <c r="A21" s="28" t="s">
        <v>28</v>
      </c>
      <c r="B21" s="11"/>
      <c r="C21" s="42">
        <f>C18+C20</f>
        <v>1843621.4928</v>
      </c>
      <c r="D21" s="24" t="s">
        <v>29</v>
      </c>
      <c r="E21" s="46"/>
      <c r="F21" s="47"/>
      <c r="G21" s="42">
        <f>G22-SUM(G14:G20)</f>
        <v>0</v>
      </c>
    </row>
    <row r="22" spans="1:7" ht="15.75" customHeight="1" thickBot="1">
      <c r="A22" s="24" t="s">
        <v>30</v>
      </c>
      <c r="B22" s="25"/>
      <c r="C22" s="51">
        <f>C21+G22</f>
        <v>1924921.4928</v>
      </c>
      <c r="D22" s="52" t="s">
        <v>31</v>
      </c>
      <c r="E22" s="53"/>
      <c r="F22" s="54"/>
      <c r="G22" s="42">
        <f>VRN</f>
        <v>81300</v>
      </c>
    </row>
    <row r="23" spans="1:7" ht="12.75">
      <c r="A23" s="3" t="s">
        <v>32</v>
      </c>
      <c r="B23" s="5"/>
      <c r="C23" s="55" t="s">
        <v>33</v>
      </c>
      <c r="D23" s="5"/>
      <c r="E23" s="55" t="s">
        <v>34</v>
      </c>
      <c r="F23" s="5"/>
      <c r="G23" s="6"/>
    </row>
    <row r="24" spans="1:7" ht="12.75">
      <c r="A24" s="13"/>
      <c r="B24" s="15"/>
      <c r="C24" s="16" t="s">
        <v>226</v>
      </c>
      <c r="D24" s="15"/>
      <c r="E24" s="16" t="s">
        <v>35</v>
      </c>
      <c r="F24" s="15"/>
      <c r="G24" s="17"/>
    </row>
    <row r="25" spans="1:7" ht="12.75">
      <c r="A25" s="28" t="s">
        <v>225</v>
      </c>
      <c r="B25" s="56"/>
      <c r="C25" s="29" t="s">
        <v>225</v>
      </c>
      <c r="D25" s="11"/>
      <c r="E25" s="29" t="s">
        <v>36</v>
      </c>
      <c r="F25" s="11"/>
      <c r="G25" s="12"/>
    </row>
    <row r="26" spans="1:7" ht="12.75">
      <c r="A26" s="28"/>
      <c r="B26" s="57"/>
      <c r="C26" s="29" t="s">
        <v>37</v>
      </c>
      <c r="D26" s="11"/>
      <c r="E26" s="29" t="s">
        <v>38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39</v>
      </c>
      <c r="B29" s="15"/>
      <c r="C29" s="58">
        <v>0</v>
      </c>
      <c r="D29" s="15" t="s">
        <v>40</v>
      </c>
      <c r="E29" s="16"/>
      <c r="F29" s="59">
        <v>0</v>
      </c>
      <c r="G29" s="17"/>
    </row>
    <row r="30" spans="1:7" ht="12.75">
      <c r="A30" s="13" t="s">
        <v>39</v>
      </c>
      <c r="B30" s="15"/>
      <c r="C30" s="58">
        <v>15</v>
      </c>
      <c r="D30" s="15" t="s">
        <v>40</v>
      </c>
      <c r="E30" s="16"/>
      <c r="F30" s="59">
        <v>0</v>
      </c>
      <c r="G30" s="17"/>
    </row>
    <row r="31" spans="1:7" ht="12.75">
      <c r="A31" s="13" t="s">
        <v>41</v>
      </c>
      <c r="B31" s="15"/>
      <c r="C31" s="58">
        <v>15</v>
      </c>
      <c r="D31" s="15" t="s">
        <v>40</v>
      </c>
      <c r="E31" s="16"/>
      <c r="F31" s="60">
        <f>ROUND(PRODUCT(F30,C31/100),1)</f>
        <v>0</v>
      </c>
      <c r="G31" s="27"/>
    </row>
    <row r="32" spans="1:7" ht="12.75">
      <c r="A32" s="13" t="s">
        <v>39</v>
      </c>
      <c r="B32" s="15"/>
      <c r="C32" s="58">
        <v>21</v>
      </c>
      <c r="D32" s="15" t="s">
        <v>40</v>
      </c>
      <c r="E32" s="16"/>
      <c r="F32" s="59">
        <v>1924921.4928</v>
      </c>
      <c r="G32" s="17"/>
    </row>
    <row r="33" spans="1:7" ht="12.75">
      <c r="A33" s="13" t="s">
        <v>41</v>
      </c>
      <c r="B33" s="15"/>
      <c r="C33" s="58">
        <v>21</v>
      </c>
      <c r="D33" s="15" t="s">
        <v>40</v>
      </c>
      <c r="E33" s="16"/>
      <c r="F33" s="60">
        <f>ROUND(PRODUCT(F32,C33/100),1)</f>
        <v>404233.5</v>
      </c>
      <c r="G33" s="27"/>
    </row>
    <row r="34" spans="1:7" s="66" customFormat="1" ht="19.5" customHeight="1" thickBot="1">
      <c r="A34" s="61" t="s">
        <v>42</v>
      </c>
      <c r="B34" s="62"/>
      <c r="C34" s="62"/>
      <c r="D34" s="62"/>
      <c r="E34" s="63"/>
      <c r="F34" s="64">
        <f>CEILING(SUM(F29:F33),IF(SUM(F29:F33)&gt;=0,1,-1))</f>
        <v>2329155</v>
      </c>
      <c r="G34" s="65"/>
    </row>
    <row r="36" spans="1:8" ht="12.75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>
      <c r="A37" s="67"/>
      <c r="B37" s="181"/>
      <c r="C37" s="181"/>
      <c r="D37" s="181"/>
      <c r="E37" s="181"/>
      <c r="F37" s="181"/>
      <c r="G37" s="181"/>
      <c r="H37" t="s">
        <v>4</v>
      </c>
    </row>
    <row r="38" spans="1:8" ht="12.75" customHeight="1">
      <c r="A38" s="68"/>
      <c r="B38" s="181"/>
      <c r="C38" s="181"/>
      <c r="D38" s="181"/>
      <c r="E38" s="181"/>
      <c r="F38" s="181"/>
      <c r="G38" s="181"/>
      <c r="H38" t="s">
        <v>4</v>
      </c>
    </row>
    <row r="39" spans="1:8" ht="12.75">
      <c r="A39" s="68"/>
      <c r="B39" s="181"/>
      <c r="C39" s="181"/>
      <c r="D39" s="181"/>
      <c r="E39" s="181"/>
      <c r="F39" s="181"/>
      <c r="G39" s="181"/>
      <c r="H39" t="s">
        <v>4</v>
      </c>
    </row>
    <row r="40" spans="1:8" ht="12.75">
      <c r="A40" s="68"/>
      <c r="B40" s="181"/>
      <c r="C40" s="181"/>
      <c r="D40" s="181"/>
      <c r="E40" s="181"/>
      <c r="F40" s="181"/>
      <c r="G40" s="181"/>
      <c r="H40" t="s">
        <v>4</v>
      </c>
    </row>
    <row r="41" spans="1:8" ht="12.75">
      <c r="A41" s="68"/>
      <c r="B41" s="181"/>
      <c r="C41" s="181"/>
      <c r="D41" s="181"/>
      <c r="E41" s="181"/>
      <c r="F41" s="181"/>
      <c r="G41" s="181"/>
      <c r="H41" t="s">
        <v>4</v>
      </c>
    </row>
    <row r="42" spans="1:8" ht="12.75">
      <c r="A42" s="68"/>
      <c r="B42" s="181"/>
      <c r="C42" s="181"/>
      <c r="D42" s="181"/>
      <c r="E42" s="181"/>
      <c r="F42" s="181"/>
      <c r="G42" s="181"/>
      <c r="H42" t="s">
        <v>4</v>
      </c>
    </row>
    <row r="43" spans="1:8" ht="12.75">
      <c r="A43" s="68"/>
      <c r="B43" s="181"/>
      <c r="C43" s="181"/>
      <c r="D43" s="181"/>
      <c r="E43" s="181"/>
      <c r="F43" s="181"/>
      <c r="G43" s="181"/>
      <c r="H43" t="s">
        <v>4</v>
      </c>
    </row>
    <row r="44" spans="1:8" ht="12.75">
      <c r="A44" s="68"/>
      <c r="B44" s="181"/>
      <c r="C44" s="181"/>
      <c r="D44" s="181"/>
      <c r="E44" s="181"/>
      <c r="F44" s="181"/>
      <c r="G44" s="181"/>
      <c r="H44" t="s">
        <v>4</v>
      </c>
    </row>
    <row r="45" spans="1:8" ht="3" customHeight="1">
      <c r="A45" s="68"/>
      <c r="B45" s="181"/>
      <c r="C45" s="181"/>
      <c r="D45" s="181"/>
      <c r="E45" s="181"/>
      <c r="F45" s="181"/>
      <c r="G45" s="181"/>
      <c r="H45" t="s">
        <v>4</v>
      </c>
    </row>
    <row r="46" spans="2:7" ht="12.75">
      <c r="B46" s="175"/>
      <c r="C46" s="175"/>
      <c r="D46" s="175"/>
      <c r="E46" s="175"/>
      <c r="F46" s="175"/>
      <c r="G46" s="175"/>
    </row>
    <row r="47" spans="2:7" ht="12.75">
      <c r="B47" s="175"/>
      <c r="C47" s="175"/>
      <c r="D47" s="175"/>
      <c r="E47" s="175"/>
      <c r="F47" s="175"/>
      <c r="G47" s="175"/>
    </row>
    <row r="48" spans="2:7" ht="12.75">
      <c r="B48" s="175"/>
      <c r="C48" s="175"/>
      <c r="D48" s="175"/>
      <c r="E48" s="175"/>
      <c r="F48" s="175"/>
      <c r="G48" s="175"/>
    </row>
    <row r="49" spans="2:7" ht="12.75">
      <c r="B49" s="175"/>
      <c r="C49" s="175"/>
      <c r="D49" s="175"/>
      <c r="E49" s="175"/>
      <c r="F49" s="175"/>
      <c r="G49" s="175"/>
    </row>
    <row r="50" spans="2:7" ht="12.75">
      <c r="B50" s="175"/>
      <c r="C50" s="175"/>
      <c r="D50" s="175"/>
      <c r="E50" s="175"/>
      <c r="F50" s="175"/>
      <c r="G50" s="175"/>
    </row>
    <row r="51" spans="2:7" ht="12.75">
      <c r="B51" s="175"/>
      <c r="C51" s="175"/>
      <c r="D51" s="175"/>
      <c r="E51" s="175"/>
      <c r="F51" s="175"/>
      <c r="G51" s="175"/>
    </row>
    <row r="52" spans="2:7" ht="12.75">
      <c r="B52" s="175"/>
      <c r="C52" s="175"/>
      <c r="D52" s="175"/>
      <c r="E52" s="175"/>
      <c r="F52" s="175"/>
      <c r="G52" s="175"/>
    </row>
    <row r="53" spans="2:7" ht="12.75">
      <c r="B53" s="175"/>
      <c r="C53" s="175"/>
      <c r="D53" s="175"/>
      <c r="E53" s="175"/>
      <c r="F53" s="175"/>
      <c r="G53" s="175"/>
    </row>
    <row r="54" spans="2:7" ht="12.75">
      <c r="B54" s="175"/>
      <c r="C54" s="175"/>
      <c r="D54" s="175"/>
      <c r="E54" s="175"/>
      <c r="F54" s="175"/>
      <c r="G54" s="175"/>
    </row>
    <row r="55" spans="2:7" ht="12.75">
      <c r="B55" s="175"/>
      <c r="C55" s="175"/>
      <c r="D55" s="175"/>
      <c r="E55" s="175"/>
      <c r="F55" s="175"/>
      <c r="G55" s="175"/>
    </row>
  </sheetData>
  <sheetProtection/>
  <mergeCells count="14">
    <mergeCell ref="B54:G54"/>
    <mergeCell ref="B55:G55"/>
    <mergeCell ref="B48:G48"/>
    <mergeCell ref="B49:G49"/>
    <mergeCell ref="B50:G50"/>
    <mergeCell ref="B51:G51"/>
    <mergeCell ref="B52:G52"/>
    <mergeCell ref="B53:G53"/>
    <mergeCell ref="B47:G47"/>
    <mergeCell ref="C7:D7"/>
    <mergeCell ref="C8:D8"/>
    <mergeCell ref="E11:G11"/>
    <mergeCell ref="B37:G45"/>
    <mergeCell ref="B46:G46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4"/>
  <sheetViews>
    <sheetView zoomScalePageLayoutView="0" workbookViewId="0" topLeftCell="A1">
      <selection activeCell="H23" sqref="H23:I23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82" t="s">
        <v>5</v>
      </c>
      <c r="B1" s="183"/>
      <c r="C1" s="69" t="str">
        <f>CONCATENATE(cislostavby," ",nazevstavby)</f>
        <v> Kanalizace a ČOV - Čermná (AB)</v>
      </c>
      <c r="D1" s="70"/>
      <c r="E1" s="71"/>
      <c r="F1" s="70"/>
      <c r="G1" s="72"/>
      <c r="H1" s="73"/>
      <c r="I1" s="74"/>
    </row>
    <row r="2" spans="1:9" ht="13.5" thickBot="1">
      <c r="A2" s="184" t="s">
        <v>1</v>
      </c>
      <c r="B2" s="185"/>
      <c r="C2" s="75" t="str">
        <f>CONCATENATE(cisloobjektu," ",nazevobjektu)</f>
        <v> Stoka AB</v>
      </c>
      <c r="D2" s="76"/>
      <c r="E2" s="77"/>
      <c r="F2" s="76"/>
      <c r="G2" s="186"/>
      <c r="H2" s="186"/>
      <c r="I2" s="187"/>
    </row>
    <row r="3" ht="13.5" thickTop="1">
      <c r="F3" s="11"/>
    </row>
    <row r="4" spans="1:9" ht="19.5" customHeight="1">
      <c r="A4" s="78" t="s">
        <v>44</v>
      </c>
      <c r="B4" s="1"/>
      <c r="C4" s="1"/>
      <c r="D4" s="1"/>
      <c r="E4" s="79"/>
      <c r="F4" s="1"/>
      <c r="G4" s="1"/>
      <c r="H4" s="1"/>
      <c r="I4" s="1"/>
    </row>
    <row r="5" ht="13.5" thickBot="1"/>
    <row r="6" spans="1:9" s="11" customFormat="1" ht="13.5" thickBot="1">
      <c r="A6" s="80"/>
      <c r="B6" s="81" t="s">
        <v>45</v>
      </c>
      <c r="C6" s="81"/>
      <c r="D6" s="82"/>
      <c r="E6" s="83" t="s">
        <v>46</v>
      </c>
      <c r="F6" s="84" t="s">
        <v>47</v>
      </c>
      <c r="G6" s="84" t="s">
        <v>48</v>
      </c>
      <c r="H6" s="84" t="s">
        <v>49</v>
      </c>
      <c r="I6" s="85" t="s">
        <v>27</v>
      </c>
    </row>
    <row r="7" spans="1:9" s="11" customFormat="1" ht="12.75">
      <c r="A7" s="171" t="str">
        <f>Položky!B7</f>
        <v>1</v>
      </c>
      <c r="B7" s="86" t="str">
        <f>Položky!C7</f>
        <v>Zemní práce</v>
      </c>
      <c r="C7" s="87"/>
      <c r="D7" s="88"/>
      <c r="E7" s="172">
        <f>Položky!BA30</f>
        <v>574004.085</v>
      </c>
      <c r="F7" s="173">
        <f>Položky!BB30</f>
        <v>0</v>
      </c>
      <c r="G7" s="173">
        <f>Položky!BC30</f>
        <v>0</v>
      </c>
      <c r="H7" s="173">
        <f>Položky!BD30</f>
        <v>0</v>
      </c>
      <c r="I7" s="174">
        <f>Položky!BE30</f>
        <v>0</v>
      </c>
    </row>
    <row r="8" spans="1:9" s="11" customFormat="1" ht="12.75">
      <c r="A8" s="171" t="str">
        <f>Položky!B31</f>
        <v>4</v>
      </c>
      <c r="B8" s="86" t="str">
        <f>Položky!C31</f>
        <v>Vodorovné konstrukce</v>
      </c>
      <c r="C8" s="87"/>
      <c r="D8" s="88"/>
      <c r="E8" s="172">
        <f>Položky!BA33</f>
        <v>18228</v>
      </c>
      <c r="F8" s="173">
        <f>Položky!BB33</f>
        <v>0</v>
      </c>
      <c r="G8" s="173">
        <f>Položky!BC33</f>
        <v>0</v>
      </c>
      <c r="H8" s="173">
        <f>Položky!BD33</f>
        <v>0</v>
      </c>
      <c r="I8" s="174">
        <f>Položky!BE33</f>
        <v>0</v>
      </c>
    </row>
    <row r="9" spans="1:9" s="11" customFormat="1" ht="12.75">
      <c r="A9" s="171" t="str">
        <f>Položky!B34</f>
        <v>5</v>
      </c>
      <c r="B9" s="86" t="str">
        <f>Položky!C34</f>
        <v>Komunikace - bourání</v>
      </c>
      <c r="C9" s="87"/>
      <c r="D9" s="88"/>
      <c r="E9" s="172">
        <f>Položky!BA44</f>
        <v>147468.09499999997</v>
      </c>
      <c r="F9" s="173">
        <f>Položky!BB44</f>
        <v>0</v>
      </c>
      <c r="G9" s="173">
        <f>Položky!BC44</f>
        <v>0</v>
      </c>
      <c r="H9" s="173">
        <f>Položky!BD44</f>
        <v>0</v>
      </c>
      <c r="I9" s="174">
        <f>Položky!BE44</f>
        <v>0</v>
      </c>
    </row>
    <row r="10" spans="1:9" s="11" customFormat="1" ht="12.75">
      <c r="A10" s="171" t="str">
        <f>Položky!B45</f>
        <v>8</v>
      </c>
      <c r="B10" s="86" t="str">
        <f>Položky!C45</f>
        <v>Trubní vedení</v>
      </c>
      <c r="C10" s="87"/>
      <c r="D10" s="88"/>
      <c r="E10" s="172">
        <f>Položky!BA68</f>
        <v>546177.6</v>
      </c>
      <c r="F10" s="173">
        <f>Položky!BB68</f>
        <v>0</v>
      </c>
      <c r="G10" s="173">
        <f>Položky!BC68</f>
        <v>0</v>
      </c>
      <c r="H10" s="173">
        <f>Položky!BD68</f>
        <v>0</v>
      </c>
      <c r="I10" s="174">
        <f>Položky!BE68</f>
        <v>0</v>
      </c>
    </row>
    <row r="11" spans="1:9" s="11" customFormat="1" ht="12.75">
      <c r="A11" s="171" t="str">
        <f>Položky!B69</f>
        <v>99</v>
      </c>
      <c r="B11" s="86" t="str">
        <f>Položky!C69</f>
        <v>Staveništní přesun hmot</v>
      </c>
      <c r="C11" s="87"/>
      <c r="D11" s="88"/>
      <c r="E11" s="172">
        <f>Položky!BA71</f>
        <v>12335.7128</v>
      </c>
      <c r="F11" s="173">
        <f>Položky!BB71</f>
        <v>0</v>
      </c>
      <c r="G11" s="173">
        <f>Položky!BC71</f>
        <v>0</v>
      </c>
      <c r="H11" s="173">
        <f>Položky!BD71</f>
        <v>0</v>
      </c>
      <c r="I11" s="174">
        <f>Položky!BE71</f>
        <v>0</v>
      </c>
    </row>
    <row r="12" spans="1:9" s="11" customFormat="1" ht="13.5" thickBot="1">
      <c r="A12" s="171" t="str">
        <f>Položky!B72</f>
        <v>5a</v>
      </c>
      <c r="B12" s="86" t="str">
        <f>Položky!C72</f>
        <v>Komunikace</v>
      </c>
      <c r="C12" s="87"/>
      <c r="D12" s="88"/>
      <c r="E12" s="172">
        <f>Položky!BA80</f>
        <v>545408</v>
      </c>
      <c r="F12" s="173">
        <f>Položky!BB80</f>
        <v>0</v>
      </c>
      <c r="G12" s="173">
        <f>Položky!BC80</f>
        <v>0</v>
      </c>
      <c r="H12" s="173">
        <f>Položky!BD80</f>
        <v>0</v>
      </c>
      <c r="I12" s="174">
        <f>Položky!BE80</f>
        <v>0</v>
      </c>
    </row>
    <row r="13" spans="1:9" s="94" customFormat="1" ht="13.5" thickBot="1">
      <c r="A13" s="89"/>
      <c r="B13" s="81" t="s">
        <v>50</v>
      </c>
      <c r="C13" s="81"/>
      <c r="D13" s="90"/>
      <c r="E13" s="91">
        <f>SUM(E7:E12)</f>
        <v>1843621.4928</v>
      </c>
      <c r="F13" s="92">
        <f>SUM(F7:F12)</f>
        <v>0</v>
      </c>
      <c r="G13" s="92">
        <f>SUM(G7:G12)</f>
        <v>0</v>
      </c>
      <c r="H13" s="92">
        <f>SUM(H7:H12)</f>
        <v>0</v>
      </c>
      <c r="I13" s="93">
        <f>SUM(I7:I12)</f>
        <v>0</v>
      </c>
    </row>
    <row r="14" spans="1:9" ht="12.75">
      <c r="A14" s="87"/>
      <c r="B14" s="87"/>
      <c r="C14" s="87"/>
      <c r="D14" s="87"/>
      <c r="E14" s="87"/>
      <c r="F14" s="87"/>
      <c r="G14" s="87"/>
      <c r="H14" s="87"/>
      <c r="I14" s="87"/>
    </row>
    <row r="15" spans="1:57" ht="19.5" customHeight="1">
      <c r="A15" s="95" t="s">
        <v>51</v>
      </c>
      <c r="B15" s="95"/>
      <c r="C15" s="95"/>
      <c r="D15" s="95"/>
      <c r="E15" s="95"/>
      <c r="F15" s="95"/>
      <c r="G15" s="96"/>
      <c r="H15" s="95"/>
      <c r="I15" s="95"/>
      <c r="BA15" s="30"/>
      <c r="BB15" s="30"/>
      <c r="BC15" s="30"/>
      <c r="BD15" s="30"/>
      <c r="BE15" s="30"/>
    </row>
    <row r="16" spans="1:9" ht="13.5" thickBot="1">
      <c r="A16" s="97"/>
      <c r="B16" s="97"/>
      <c r="C16" s="97"/>
      <c r="D16" s="97"/>
      <c r="E16" s="97"/>
      <c r="F16" s="97"/>
      <c r="G16" s="97"/>
      <c r="H16" s="97"/>
      <c r="I16" s="97"/>
    </row>
    <row r="17" spans="1:9" ht="12.75">
      <c r="A17" s="98" t="s">
        <v>52</v>
      </c>
      <c r="B17" s="99"/>
      <c r="C17" s="99"/>
      <c r="D17" s="100"/>
      <c r="E17" s="101" t="s">
        <v>53</v>
      </c>
      <c r="F17" s="102" t="s">
        <v>54</v>
      </c>
      <c r="G17" s="103" t="s">
        <v>55</v>
      </c>
      <c r="H17" s="104"/>
      <c r="I17" s="105" t="s">
        <v>53</v>
      </c>
    </row>
    <row r="18" spans="1:53" ht="12.75">
      <c r="A18" s="106" t="s">
        <v>213</v>
      </c>
      <c r="B18" s="107"/>
      <c r="C18" s="107"/>
      <c r="D18" s="108"/>
      <c r="E18" s="109" t="s">
        <v>214</v>
      </c>
      <c r="F18" s="110">
        <v>0</v>
      </c>
      <c r="G18" s="111">
        <f>CHOOSE(BA18+1,HSV+PSV,HSV+PSV+Mont,HSV+PSV+Dodavka+Mont,HSV,PSV,Mont,Dodavka,Mont+Dodavka,0)</f>
        <v>1843621.4928</v>
      </c>
      <c r="H18" s="112"/>
      <c r="I18" s="113">
        <f>E18+F18*G18/100</f>
        <v>21700</v>
      </c>
      <c r="BA18">
        <v>0</v>
      </c>
    </row>
    <row r="19" spans="1:53" ht="12.75">
      <c r="A19" s="106" t="s">
        <v>215</v>
      </c>
      <c r="B19" s="107"/>
      <c r="C19" s="107"/>
      <c r="D19" s="108"/>
      <c r="E19" s="109" t="s">
        <v>216</v>
      </c>
      <c r="F19" s="110">
        <v>0</v>
      </c>
      <c r="G19" s="111">
        <f>CHOOSE(BA19+1,HSV+PSV,HSV+PSV+Mont,HSV+PSV+Dodavka+Mont,HSV,PSV,Mont,Dodavka,Mont+Dodavka,0)</f>
        <v>1843621.4928</v>
      </c>
      <c r="H19" s="112"/>
      <c r="I19" s="113">
        <f>E19+F19*G19/100</f>
        <v>10850</v>
      </c>
      <c r="BA19">
        <v>0</v>
      </c>
    </row>
    <row r="20" spans="1:53" ht="12.75">
      <c r="A20" s="106" t="s">
        <v>217</v>
      </c>
      <c r="B20" s="107"/>
      <c r="C20" s="107"/>
      <c r="D20" s="108"/>
      <c r="E20" s="109" t="s">
        <v>218</v>
      </c>
      <c r="F20" s="110">
        <v>0</v>
      </c>
      <c r="G20" s="111">
        <f>CHOOSE(BA20+1,HSV+PSV,HSV+PSV+Mont,HSV+PSV+Dodavka+Mont,HSV,PSV,Mont,Dodavka,Mont+Dodavka,0)</f>
        <v>1843621.4928</v>
      </c>
      <c r="H20" s="112"/>
      <c r="I20" s="113">
        <f>E20+F20*G20/100</f>
        <v>16500</v>
      </c>
      <c r="BA20">
        <v>0</v>
      </c>
    </row>
    <row r="21" spans="1:53" ht="12.75">
      <c r="A21" s="106" t="s">
        <v>219</v>
      </c>
      <c r="B21" s="107"/>
      <c r="C21" s="107"/>
      <c r="D21" s="108"/>
      <c r="E21" s="109" t="s">
        <v>220</v>
      </c>
      <c r="F21" s="110">
        <v>0</v>
      </c>
      <c r="G21" s="111">
        <f>CHOOSE(BA21+1,HSV+PSV,HSV+PSV+Mont,HSV+PSV+Dodavka+Mont,HSV,PSV,Mont,Dodavka,Mont+Dodavka,0)</f>
        <v>1843621.4928</v>
      </c>
      <c r="H21" s="112"/>
      <c r="I21" s="113">
        <f>E21+F21*G21/100</f>
        <v>12750</v>
      </c>
      <c r="BA21">
        <v>0</v>
      </c>
    </row>
    <row r="22" spans="1:53" ht="12.75">
      <c r="A22" s="106" t="s">
        <v>221</v>
      </c>
      <c r="B22" s="107"/>
      <c r="C22" s="107"/>
      <c r="D22" s="108"/>
      <c r="E22" s="109" t="s">
        <v>222</v>
      </c>
      <c r="F22" s="110">
        <v>0</v>
      </c>
      <c r="G22" s="111">
        <f>CHOOSE(BA22+1,HSV+PSV,HSV+PSV+Mont,HSV+PSV+Dodavka+Mont,HSV,PSV,Mont,Dodavka,Mont+Dodavka,0)</f>
        <v>1843621.4928</v>
      </c>
      <c r="H22" s="112"/>
      <c r="I22" s="113">
        <f>E22+F22*G22/100</f>
        <v>19500</v>
      </c>
      <c r="BA22">
        <v>0</v>
      </c>
    </row>
    <row r="23" spans="1:9" ht="13.5" thickBot="1">
      <c r="A23" s="114"/>
      <c r="B23" s="115" t="s">
        <v>56</v>
      </c>
      <c r="C23" s="116"/>
      <c r="D23" s="117"/>
      <c r="E23" s="118"/>
      <c r="F23" s="119"/>
      <c r="G23" s="119"/>
      <c r="H23" s="188">
        <f>SUM(I18:I22)</f>
        <v>81300</v>
      </c>
      <c r="I23" s="189"/>
    </row>
    <row r="24" spans="1:9" ht="12.75">
      <c r="A24" s="97"/>
      <c r="B24" s="97"/>
      <c r="C24" s="97"/>
      <c r="D24" s="97"/>
      <c r="E24" s="97"/>
      <c r="F24" s="97"/>
      <c r="G24" s="97"/>
      <c r="H24" s="97"/>
      <c r="I24" s="97"/>
    </row>
    <row r="25" spans="2:9" ht="12.75">
      <c r="B25" s="94"/>
      <c r="F25" s="120"/>
      <c r="G25" s="121"/>
      <c r="H25" s="121"/>
      <c r="I25" s="122"/>
    </row>
    <row r="26" spans="6:9" ht="12.75">
      <c r="F26" s="120"/>
      <c r="G26" s="121"/>
      <c r="H26" s="121"/>
      <c r="I26" s="122"/>
    </row>
    <row r="27" spans="6:9" ht="12.75">
      <c r="F27" s="120"/>
      <c r="G27" s="121"/>
      <c r="H27" s="121"/>
      <c r="I27" s="122"/>
    </row>
    <row r="28" spans="6:9" ht="12.75">
      <c r="F28" s="120"/>
      <c r="G28" s="121"/>
      <c r="H28" s="121"/>
      <c r="I28" s="122"/>
    </row>
    <row r="29" spans="6:9" ht="12.75">
      <c r="F29" s="120"/>
      <c r="G29" s="121"/>
      <c r="H29" s="121"/>
      <c r="I29" s="122"/>
    </row>
    <row r="30" spans="6:9" ht="12.75">
      <c r="F30" s="120"/>
      <c r="G30" s="121"/>
      <c r="H30" s="121"/>
      <c r="I30" s="122"/>
    </row>
    <row r="31" spans="6:9" ht="12.75">
      <c r="F31" s="120"/>
      <c r="G31" s="121"/>
      <c r="H31" s="121"/>
      <c r="I31" s="122"/>
    </row>
    <row r="32" spans="6:9" ht="12.75">
      <c r="F32" s="120"/>
      <c r="G32" s="121"/>
      <c r="H32" s="121"/>
      <c r="I32" s="122"/>
    </row>
    <row r="33" spans="6:9" ht="12.75">
      <c r="F33" s="120"/>
      <c r="G33" s="121"/>
      <c r="H33" s="121"/>
      <c r="I33" s="122"/>
    </row>
    <row r="34" spans="6:9" ht="12.75">
      <c r="F34" s="120"/>
      <c r="G34" s="121"/>
      <c r="H34" s="121"/>
      <c r="I34" s="122"/>
    </row>
    <row r="35" spans="6:9" ht="12.75">
      <c r="F35" s="120"/>
      <c r="G35" s="121"/>
      <c r="H35" s="121"/>
      <c r="I35" s="122"/>
    </row>
    <row r="36" spans="6:9" ht="12.75">
      <c r="F36" s="120"/>
      <c r="G36" s="121"/>
      <c r="H36" s="121"/>
      <c r="I36" s="122"/>
    </row>
    <row r="37" spans="6:9" ht="12.75">
      <c r="F37" s="120"/>
      <c r="G37" s="121"/>
      <c r="H37" s="121"/>
      <c r="I37" s="122"/>
    </row>
    <row r="38" spans="6:9" ht="12.75">
      <c r="F38" s="120"/>
      <c r="G38" s="121"/>
      <c r="H38" s="121"/>
      <c r="I38" s="122"/>
    </row>
    <row r="39" spans="6:9" ht="12.75">
      <c r="F39" s="120"/>
      <c r="G39" s="121"/>
      <c r="H39" s="121"/>
      <c r="I39" s="122"/>
    </row>
    <row r="40" spans="6:9" ht="12.75">
      <c r="F40" s="120"/>
      <c r="G40" s="121"/>
      <c r="H40" s="121"/>
      <c r="I40" s="122"/>
    </row>
    <row r="41" spans="6:9" ht="12.75">
      <c r="F41" s="120"/>
      <c r="G41" s="121"/>
      <c r="H41" s="121"/>
      <c r="I41" s="122"/>
    </row>
    <row r="42" spans="6:9" ht="12.75">
      <c r="F42" s="120"/>
      <c r="G42" s="121"/>
      <c r="H42" s="121"/>
      <c r="I42" s="122"/>
    </row>
    <row r="43" spans="6:9" ht="12.75">
      <c r="F43" s="120"/>
      <c r="G43" s="121"/>
      <c r="H43" s="121"/>
      <c r="I43" s="122"/>
    </row>
    <row r="44" spans="6:9" ht="12.75">
      <c r="F44" s="120"/>
      <c r="G44" s="121"/>
      <c r="H44" s="121"/>
      <c r="I44" s="122"/>
    </row>
    <row r="45" spans="6:9" ht="12.75">
      <c r="F45" s="120"/>
      <c r="G45" s="121"/>
      <c r="H45" s="121"/>
      <c r="I45" s="122"/>
    </row>
    <row r="46" spans="6:9" ht="12.75">
      <c r="F46" s="120"/>
      <c r="G46" s="121"/>
      <c r="H46" s="121"/>
      <c r="I46" s="122"/>
    </row>
    <row r="47" spans="6:9" ht="12.75">
      <c r="F47" s="120"/>
      <c r="G47" s="121"/>
      <c r="H47" s="121"/>
      <c r="I47" s="122"/>
    </row>
    <row r="48" spans="6:9" ht="12.75">
      <c r="F48" s="120"/>
      <c r="G48" s="121"/>
      <c r="H48" s="121"/>
      <c r="I48" s="122"/>
    </row>
    <row r="49" spans="6:9" ht="12.75">
      <c r="F49" s="120"/>
      <c r="G49" s="121"/>
      <c r="H49" s="121"/>
      <c r="I49" s="122"/>
    </row>
    <row r="50" spans="6:9" ht="12.75">
      <c r="F50" s="120"/>
      <c r="G50" s="121"/>
      <c r="H50" s="121"/>
      <c r="I50" s="122"/>
    </row>
    <row r="51" spans="6:9" ht="12.75">
      <c r="F51" s="120"/>
      <c r="G51" s="121"/>
      <c r="H51" s="121"/>
      <c r="I51" s="122"/>
    </row>
    <row r="52" spans="6:9" ht="12.75">
      <c r="F52" s="120"/>
      <c r="G52" s="121"/>
      <c r="H52" s="121"/>
      <c r="I52" s="122"/>
    </row>
    <row r="53" spans="6:9" ht="12.75">
      <c r="F53" s="120"/>
      <c r="G53" s="121"/>
      <c r="H53" s="121"/>
      <c r="I53" s="122"/>
    </row>
    <row r="54" spans="6:9" ht="12.75">
      <c r="F54" s="120"/>
      <c r="G54" s="121"/>
      <c r="H54" s="121"/>
      <c r="I54" s="122"/>
    </row>
    <row r="55" spans="6:9" ht="12.75">
      <c r="F55" s="120"/>
      <c r="G55" s="121"/>
      <c r="H55" s="121"/>
      <c r="I55" s="122"/>
    </row>
    <row r="56" spans="6:9" ht="12.75">
      <c r="F56" s="120"/>
      <c r="G56" s="121"/>
      <c r="H56" s="121"/>
      <c r="I56" s="122"/>
    </row>
    <row r="57" spans="6:9" ht="12.75">
      <c r="F57" s="120"/>
      <c r="G57" s="121"/>
      <c r="H57" s="121"/>
      <c r="I57" s="122"/>
    </row>
    <row r="58" spans="6:9" ht="12.75">
      <c r="F58" s="120"/>
      <c r="G58" s="121"/>
      <c r="H58" s="121"/>
      <c r="I58" s="122"/>
    </row>
    <row r="59" spans="6:9" ht="12.75">
      <c r="F59" s="120"/>
      <c r="G59" s="121"/>
      <c r="H59" s="121"/>
      <c r="I59" s="122"/>
    </row>
    <row r="60" spans="6:9" ht="12.75">
      <c r="F60" s="120"/>
      <c r="G60" s="121"/>
      <c r="H60" s="121"/>
      <c r="I60" s="122"/>
    </row>
    <row r="61" spans="6:9" ht="12.75">
      <c r="F61" s="120"/>
      <c r="G61" s="121"/>
      <c r="H61" s="121"/>
      <c r="I61" s="122"/>
    </row>
    <row r="62" spans="6:9" ht="12.75">
      <c r="F62" s="120"/>
      <c r="G62" s="121"/>
      <c r="H62" s="121"/>
      <c r="I62" s="122"/>
    </row>
    <row r="63" spans="6:9" ht="12.75">
      <c r="F63" s="120"/>
      <c r="G63" s="121"/>
      <c r="H63" s="121"/>
      <c r="I63" s="122"/>
    </row>
    <row r="64" spans="6:9" ht="12.75">
      <c r="F64" s="120"/>
      <c r="G64" s="121"/>
      <c r="H64" s="121"/>
      <c r="I64" s="122"/>
    </row>
    <row r="65" spans="6:9" ht="12.75">
      <c r="F65" s="120"/>
      <c r="G65" s="121"/>
      <c r="H65" s="121"/>
      <c r="I65" s="122"/>
    </row>
    <row r="66" spans="6:9" ht="12.75">
      <c r="F66" s="120"/>
      <c r="G66" s="121"/>
      <c r="H66" s="121"/>
      <c r="I66" s="122"/>
    </row>
    <row r="67" spans="6:9" ht="12.75">
      <c r="F67" s="120"/>
      <c r="G67" s="121"/>
      <c r="H67" s="121"/>
      <c r="I67" s="122"/>
    </row>
    <row r="68" spans="6:9" ht="12.75">
      <c r="F68" s="120"/>
      <c r="G68" s="121"/>
      <c r="H68" s="121"/>
      <c r="I68" s="122"/>
    </row>
    <row r="69" spans="6:9" ht="12.75">
      <c r="F69" s="120"/>
      <c r="G69" s="121"/>
      <c r="H69" s="121"/>
      <c r="I69" s="122"/>
    </row>
    <row r="70" spans="6:9" ht="12.75">
      <c r="F70" s="120"/>
      <c r="G70" s="121"/>
      <c r="H70" s="121"/>
      <c r="I70" s="122"/>
    </row>
    <row r="71" spans="6:9" ht="12.75">
      <c r="F71" s="120"/>
      <c r="G71" s="121"/>
      <c r="H71" s="121"/>
      <c r="I71" s="122"/>
    </row>
    <row r="72" spans="6:9" ht="12.75">
      <c r="F72" s="120"/>
      <c r="G72" s="121"/>
      <c r="H72" s="121"/>
      <c r="I72" s="122"/>
    </row>
    <row r="73" spans="6:9" ht="12.75">
      <c r="F73" s="120"/>
      <c r="G73" s="121"/>
      <c r="H73" s="121"/>
      <c r="I73" s="122"/>
    </row>
    <row r="74" spans="6:9" ht="12.75">
      <c r="F74" s="120"/>
      <c r="G74" s="121"/>
      <c r="H74" s="121"/>
      <c r="I74" s="122"/>
    </row>
  </sheetData>
  <sheetProtection/>
  <mergeCells count="4">
    <mergeCell ref="A1:B1"/>
    <mergeCell ref="A2:B2"/>
    <mergeCell ref="G2:I2"/>
    <mergeCell ref="H23:I23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53"/>
  <sheetViews>
    <sheetView showGridLines="0" showZeros="0" zoomScalePageLayoutView="0" workbookViewId="0" topLeftCell="A1">
      <selection activeCell="A80" sqref="A80:IV82"/>
    </sheetView>
  </sheetViews>
  <sheetFormatPr defaultColWidth="9.00390625" defaultRowHeight="12.75"/>
  <cols>
    <col min="1" max="1" width="3.875" style="123" customWidth="1"/>
    <col min="2" max="2" width="12.00390625" style="123" customWidth="1"/>
    <col min="3" max="3" width="40.375" style="123" customWidth="1"/>
    <col min="4" max="4" width="5.625" style="123" customWidth="1"/>
    <col min="5" max="5" width="8.625" style="165" customWidth="1"/>
    <col min="6" max="6" width="9.875" style="123" customWidth="1"/>
    <col min="7" max="7" width="13.875" style="123" customWidth="1"/>
    <col min="8" max="16384" width="9.125" style="123" customWidth="1"/>
  </cols>
  <sheetData>
    <row r="1" spans="1:7" ht="15.75">
      <c r="A1" s="190" t="s">
        <v>57</v>
      </c>
      <c r="B1" s="190"/>
      <c r="C1" s="190"/>
      <c r="D1" s="190"/>
      <c r="E1" s="190"/>
      <c r="F1" s="190"/>
      <c r="G1" s="190"/>
    </row>
    <row r="2" spans="1:7" ht="13.5" thickBot="1">
      <c r="A2" s="124"/>
      <c r="B2" s="125"/>
      <c r="C2" s="126"/>
      <c r="D2" s="126"/>
      <c r="E2" s="127"/>
      <c r="F2" s="126"/>
      <c r="G2" s="126"/>
    </row>
    <row r="3" spans="1:7" ht="13.5" thickTop="1">
      <c r="A3" s="191" t="s">
        <v>5</v>
      </c>
      <c r="B3" s="192"/>
      <c r="C3" s="128" t="str">
        <f>CONCATENATE(cislostavby," ",nazevstavby)</f>
        <v> Kanalizace a ČOV - Čermná (AB)</v>
      </c>
      <c r="D3" s="129"/>
      <c r="E3" s="130"/>
      <c r="F3" s="131">
        <f>Rekapitulace!H1</f>
        <v>0</v>
      </c>
      <c r="G3" s="132"/>
    </row>
    <row r="4" spans="1:7" ht="13.5" thickBot="1">
      <c r="A4" s="193" t="s">
        <v>1</v>
      </c>
      <c r="B4" s="194"/>
      <c r="C4" s="133" t="str">
        <f>CONCATENATE(cisloobjektu," ",nazevobjektu)</f>
        <v> Stoka AB</v>
      </c>
      <c r="D4" s="134"/>
      <c r="E4" s="195"/>
      <c r="F4" s="195"/>
      <c r="G4" s="196"/>
    </row>
    <row r="5" spans="1:7" ht="13.5" thickTop="1">
      <c r="A5" s="135"/>
      <c r="B5" s="136"/>
      <c r="C5" s="136"/>
      <c r="D5" s="124"/>
      <c r="E5" s="137"/>
      <c r="F5" s="124"/>
      <c r="G5" s="138"/>
    </row>
    <row r="6" spans="1:7" ht="12.75">
      <c r="A6" s="139" t="s">
        <v>58</v>
      </c>
      <c r="B6" s="140" t="s">
        <v>59</v>
      </c>
      <c r="C6" s="140" t="s">
        <v>60</v>
      </c>
      <c r="D6" s="140" t="s">
        <v>61</v>
      </c>
      <c r="E6" s="141" t="s">
        <v>62</v>
      </c>
      <c r="F6" s="140" t="s">
        <v>63</v>
      </c>
      <c r="G6" s="142" t="s">
        <v>64</v>
      </c>
    </row>
    <row r="7" spans="1:15" ht="12.75">
      <c r="A7" s="143" t="s">
        <v>65</v>
      </c>
      <c r="B7" s="144" t="s">
        <v>66</v>
      </c>
      <c r="C7" s="145" t="s">
        <v>67</v>
      </c>
      <c r="D7" s="146"/>
      <c r="E7" s="147"/>
      <c r="F7" s="147"/>
      <c r="G7" s="148"/>
      <c r="H7" s="149"/>
      <c r="I7" s="149"/>
      <c r="O7" s="150">
        <v>1</v>
      </c>
    </row>
    <row r="8" spans="1:104" ht="12.75">
      <c r="A8" s="151">
        <v>1</v>
      </c>
      <c r="B8" s="152" t="s">
        <v>72</v>
      </c>
      <c r="C8" s="153" t="s">
        <v>73</v>
      </c>
      <c r="D8" s="154" t="s">
        <v>74</v>
      </c>
      <c r="E8" s="155">
        <v>87</v>
      </c>
      <c r="F8" s="155">
        <v>55</v>
      </c>
      <c r="G8" s="156">
        <f aca="true" t="shared" si="0" ref="G8:G29">E8*F8</f>
        <v>4785</v>
      </c>
      <c r="O8" s="150">
        <v>2</v>
      </c>
      <c r="AA8" s="123">
        <v>12</v>
      </c>
      <c r="AB8" s="123">
        <v>0</v>
      </c>
      <c r="AC8" s="123">
        <v>1</v>
      </c>
      <c r="AZ8" s="123">
        <v>1</v>
      </c>
      <c r="BA8" s="123">
        <f aca="true" t="shared" si="1" ref="BA8:BA29">IF(AZ8=1,G8,0)</f>
        <v>4785</v>
      </c>
      <c r="BB8" s="123">
        <f aca="true" t="shared" si="2" ref="BB8:BB29">IF(AZ8=2,G8,0)</f>
        <v>0</v>
      </c>
      <c r="BC8" s="123">
        <f aca="true" t="shared" si="3" ref="BC8:BC29">IF(AZ8=3,G8,0)</f>
        <v>0</v>
      </c>
      <c r="BD8" s="123">
        <f aca="true" t="shared" si="4" ref="BD8:BD29">IF(AZ8=4,G8,0)</f>
        <v>0</v>
      </c>
      <c r="BE8" s="123">
        <f aca="true" t="shared" si="5" ref="BE8:BE29">IF(AZ8=5,G8,0)</f>
        <v>0</v>
      </c>
      <c r="CZ8" s="123">
        <v>0</v>
      </c>
    </row>
    <row r="9" spans="1:104" ht="12.75">
      <c r="A9" s="151">
        <v>2</v>
      </c>
      <c r="B9" s="152" t="s">
        <v>75</v>
      </c>
      <c r="C9" s="153" t="s">
        <v>76</v>
      </c>
      <c r="D9" s="154" t="s">
        <v>77</v>
      </c>
      <c r="E9" s="155">
        <v>6</v>
      </c>
      <c r="F9" s="155">
        <v>210</v>
      </c>
      <c r="G9" s="156">
        <f t="shared" si="0"/>
        <v>1260</v>
      </c>
      <c r="O9" s="150">
        <v>2</v>
      </c>
      <c r="AA9" s="123">
        <v>12</v>
      </c>
      <c r="AB9" s="123">
        <v>0</v>
      </c>
      <c r="AC9" s="123">
        <v>2</v>
      </c>
      <c r="AZ9" s="123">
        <v>1</v>
      </c>
      <c r="BA9" s="123">
        <f t="shared" si="1"/>
        <v>1260</v>
      </c>
      <c r="BB9" s="123">
        <f t="shared" si="2"/>
        <v>0</v>
      </c>
      <c r="BC9" s="123">
        <f t="shared" si="3"/>
        <v>0</v>
      </c>
      <c r="BD9" s="123">
        <f t="shared" si="4"/>
        <v>0</v>
      </c>
      <c r="BE9" s="123">
        <f t="shared" si="5"/>
        <v>0</v>
      </c>
      <c r="CZ9" s="123">
        <v>0.013</v>
      </c>
    </row>
    <row r="10" spans="1:104" ht="12.75">
      <c r="A10" s="151">
        <v>3</v>
      </c>
      <c r="B10" s="152" t="s">
        <v>78</v>
      </c>
      <c r="C10" s="153" t="s">
        <v>79</v>
      </c>
      <c r="D10" s="154" t="s">
        <v>77</v>
      </c>
      <c r="E10" s="155">
        <v>27</v>
      </c>
      <c r="F10" s="155">
        <v>125</v>
      </c>
      <c r="G10" s="156">
        <f t="shared" si="0"/>
        <v>3375</v>
      </c>
      <c r="O10" s="150">
        <v>2</v>
      </c>
      <c r="AA10" s="123">
        <v>12</v>
      </c>
      <c r="AB10" s="123">
        <v>0</v>
      </c>
      <c r="AC10" s="123">
        <v>3</v>
      </c>
      <c r="AZ10" s="123">
        <v>1</v>
      </c>
      <c r="BA10" s="123">
        <f t="shared" si="1"/>
        <v>3375</v>
      </c>
      <c r="BB10" s="123">
        <f t="shared" si="2"/>
        <v>0</v>
      </c>
      <c r="BC10" s="123">
        <f t="shared" si="3"/>
        <v>0</v>
      </c>
      <c r="BD10" s="123">
        <f t="shared" si="4"/>
        <v>0</v>
      </c>
      <c r="BE10" s="123">
        <f t="shared" si="5"/>
        <v>0</v>
      </c>
      <c r="CZ10" s="123">
        <v>0.009</v>
      </c>
    </row>
    <row r="11" spans="1:104" ht="12.75">
      <c r="A11" s="151">
        <v>4</v>
      </c>
      <c r="B11" s="152" t="s">
        <v>80</v>
      </c>
      <c r="C11" s="153" t="s">
        <v>81</v>
      </c>
      <c r="D11" s="154" t="s">
        <v>82</v>
      </c>
      <c r="E11" s="155">
        <v>99</v>
      </c>
      <c r="F11" s="155">
        <v>145</v>
      </c>
      <c r="G11" s="156">
        <f t="shared" si="0"/>
        <v>14355</v>
      </c>
      <c r="O11" s="150">
        <v>2</v>
      </c>
      <c r="AA11" s="123">
        <v>12</v>
      </c>
      <c r="AB11" s="123">
        <v>0</v>
      </c>
      <c r="AC11" s="123">
        <v>4</v>
      </c>
      <c r="AZ11" s="123">
        <v>1</v>
      </c>
      <c r="BA11" s="123">
        <f t="shared" si="1"/>
        <v>14355</v>
      </c>
      <c r="BB11" s="123">
        <f t="shared" si="2"/>
        <v>0</v>
      </c>
      <c r="BC11" s="123">
        <f t="shared" si="3"/>
        <v>0</v>
      </c>
      <c r="BD11" s="123">
        <f t="shared" si="4"/>
        <v>0</v>
      </c>
      <c r="BE11" s="123">
        <f t="shared" si="5"/>
        <v>0</v>
      </c>
      <c r="CZ11" s="123">
        <v>0</v>
      </c>
    </row>
    <row r="12" spans="1:104" ht="12.75">
      <c r="A12" s="151">
        <v>5</v>
      </c>
      <c r="B12" s="152" t="s">
        <v>83</v>
      </c>
      <c r="C12" s="153" t="s">
        <v>84</v>
      </c>
      <c r="D12" s="154" t="s">
        <v>82</v>
      </c>
      <c r="E12" s="155">
        <v>402.4</v>
      </c>
      <c r="F12" s="155">
        <v>225</v>
      </c>
      <c r="G12" s="156">
        <f t="shared" si="0"/>
        <v>90540</v>
      </c>
      <c r="O12" s="150">
        <v>2</v>
      </c>
      <c r="AA12" s="123">
        <v>12</v>
      </c>
      <c r="AB12" s="123">
        <v>0</v>
      </c>
      <c r="AC12" s="123">
        <v>5</v>
      </c>
      <c r="AZ12" s="123">
        <v>1</v>
      </c>
      <c r="BA12" s="123">
        <f t="shared" si="1"/>
        <v>90540</v>
      </c>
      <c r="BB12" s="123">
        <f t="shared" si="2"/>
        <v>0</v>
      </c>
      <c r="BC12" s="123">
        <f t="shared" si="3"/>
        <v>0</v>
      </c>
      <c r="BD12" s="123">
        <f t="shared" si="4"/>
        <v>0</v>
      </c>
      <c r="BE12" s="123">
        <f t="shared" si="5"/>
        <v>0</v>
      </c>
      <c r="CZ12" s="123">
        <v>0</v>
      </c>
    </row>
    <row r="13" spans="1:104" ht="12.75">
      <c r="A13" s="151">
        <v>6</v>
      </c>
      <c r="B13" s="152" t="s">
        <v>85</v>
      </c>
      <c r="C13" s="153" t="s">
        <v>86</v>
      </c>
      <c r="D13" s="154" t="s">
        <v>82</v>
      </c>
      <c r="E13" s="155">
        <v>201.2</v>
      </c>
      <c r="F13" s="155">
        <v>17</v>
      </c>
      <c r="G13" s="156">
        <f t="shared" si="0"/>
        <v>3420.3999999999996</v>
      </c>
      <c r="O13" s="150">
        <v>2</v>
      </c>
      <c r="AA13" s="123">
        <v>12</v>
      </c>
      <c r="AB13" s="123">
        <v>0</v>
      </c>
      <c r="AC13" s="123">
        <v>6</v>
      </c>
      <c r="AZ13" s="123">
        <v>1</v>
      </c>
      <c r="BA13" s="123">
        <f t="shared" si="1"/>
        <v>3420.3999999999996</v>
      </c>
      <c r="BB13" s="123">
        <f t="shared" si="2"/>
        <v>0</v>
      </c>
      <c r="BC13" s="123">
        <f t="shared" si="3"/>
        <v>0</v>
      </c>
      <c r="BD13" s="123">
        <f t="shared" si="4"/>
        <v>0</v>
      </c>
      <c r="BE13" s="123">
        <f t="shared" si="5"/>
        <v>0</v>
      </c>
      <c r="CZ13" s="123">
        <v>0</v>
      </c>
    </row>
    <row r="14" spans="1:104" ht="12.75">
      <c r="A14" s="151">
        <v>7</v>
      </c>
      <c r="B14" s="152" t="s">
        <v>87</v>
      </c>
      <c r="C14" s="153" t="s">
        <v>88</v>
      </c>
      <c r="D14" s="154" t="s">
        <v>82</v>
      </c>
      <c r="E14" s="155">
        <v>352.1</v>
      </c>
      <c r="F14" s="155">
        <v>275</v>
      </c>
      <c r="G14" s="156">
        <f t="shared" si="0"/>
        <v>96827.5</v>
      </c>
      <c r="O14" s="150">
        <v>2</v>
      </c>
      <c r="AA14" s="123">
        <v>12</v>
      </c>
      <c r="AB14" s="123">
        <v>0</v>
      </c>
      <c r="AC14" s="123">
        <v>7</v>
      </c>
      <c r="AZ14" s="123">
        <v>1</v>
      </c>
      <c r="BA14" s="123">
        <f t="shared" si="1"/>
        <v>96827.5</v>
      </c>
      <c r="BB14" s="123">
        <f t="shared" si="2"/>
        <v>0</v>
      </c>
      <c r="BC14" s="123">
        <f t="shared" si="3"/>
        <v>0</v>
      </c>
      <c r="BD14" s="123">
        <f t="shared" si="4"/>
        <v>0</v>
      </c>
      <c r="BE14" s="123">
        <f t="shared" si="5"/>
        <v>0</v>
      </c>
      <c r="CZ14" s="123">
        <v>0</v>
      </c>
    </row>
    <row r="15" spans="1:104" ht="12.75">
      <c r="A15" s="151">
        <v>8</v>
      </c>
      <c r="B15" s="152" t="s">
        <v>89</v>
      </c>
      <c r="C15" s="153" t="s">
        <v>90</v>
      </c>
      <c r="D15" s="154" t="s">
        <v>82</v>
      </c>
      <c r="E15" s="155">
        <v>176.05</v>
      </c>
      <c r="F15" s="155">
        <v>19.7</v>
      </c>
      <c r="G15" s="156">
        <f t="shared" si="0"/>
        <v>3468.185</v>
      </c>
      <c r="O15" s="150">
        <v>2</v>
      </c>
      <c r="AA15" s="123">
        <v>12</v>
      </c>
      <c r="AB15" s="123">
        <v>0</v>
      </c>
      <c r="AC15" s="123">
        <v>8</v>
      </c>
      <c r="AZ15" s="123">
        <v>1</v>
      </c>
      <c r="BA15" s="123">
        <f t="shared" si="1"/>
        <v>3468.185</v>
      </c>
      <c r="BB15" s="123">
        <f t="shared" si="2"/>
        <v>0</v>
      </c>
      <c r="BC15" s="123">
        <f t="shared" si="3"/>
        <v>0</v>
      </c>
      <c r="BD15" s="123">
        <f t="shared" si="4"/>
        <v>0</v>
      </c>
      <c r="BE15" s="123">
        <f t="shared" si="5"/>
        <v>0</v>
      </c>
      <c r="CZ15" s="123">
        <v>0</v>
      </c>
    </row>
    <row r="16" spans="1:104" ht="12.75">
      <c r="A16" s="151">
        <v>9</v>
      </c>
      <c r="B16" s="152" t="s">
        <v>91</v>
      </c>
      <c r="C16" s="153" t="s">
        <v>92</v>
      </c>
      <c r="D16" s="154" t="s">
        <v>82</v>
      </c>
      <c r="E16" s="155">
        <v>251.5</v>
      </c>
      <c r="F16" s="155">
        <v>315</v>
      </c>
      <c r="G16" s="156">
        <f t="shared" si="0"/>
        <v>79222.5</v>
      </c>
      <c r="O16" s="150">
        <v>2</v>
      </c>
      <c r="AA16" s="123">
        <v>12</v>
      </c>
      <c r="AB16" s="123">
        <v>0</v>
      </c>
      <c r="AC16" s="123">
        <v>9</v>
      </c>
      <c r="AZ16" s="123">
        <v>1</v>
      </c>
      <c r="BA16" s="123">
        <f t="shared" si="1"/>
        <v>79222.5</v>
      </c>
      <c r="BB16" s="123">
        <f t="shared" si="2"/>
        <v>0</v>
      </c>
      <c r="BC16" s="123">
        <f t="shared" si="3"/>
        <v>0</v>
      </c>
      <c r="BD16" s="123">
        <f t="shared" si="4"/>
        <v>0</v>
      </c>
      <c r="BE16" s="123">
        <f t="shared" si="5"/>
        <v>0</v>
      </c>
      <c r="CZ16" s="123">
        <v>0.01</v>
      </c>
    </row>
    <row r="17" spans="1:104" ht="12.75">
      <c r="A17" s="151">
        <v>10</v>
      </c>
      <c r="B17" s="152" t="s">
        <v>93</v>
      </c>
      <c r="C17" s="153" t="s">
        <v>94</v>
      </c>
      <c r="D17" s="154" t="s">
        <v>95</v>
      </c>
      <c r="E17" s="155">
        <v>2170</v>
      </c>
      <c r="F17" s="155">
        <v>16</v>
      </c>
      <c r="G17" s="156">
        <f t="shared" si="0"/>
        <v>34720</v>
      </c>
      <c r="O17" s="150">
        <v>2</v>
      </c>
      <c r="AA17" s="123">
        <v>12</v>
      </c>
      <c r="AB17" s="123">
        <v>0</v>
      </c>
      <c r="AC17" s="123">
        <v>10</v>
      </c>
      <c r="AZ17" s="123">
        <v>1</v>
      </c>
      <c r="BA17" s="123">
        <f t="shared" si="1"/>
        <v>34720</v>
      </c>
      <c r="BB17" s="123">
        <f t="shared" si="2"/>
        <v>0</v>
      </c>
      <c r="BC17" s="123">
        <f t="shared" si="3"/>
        <v>0</v>
      </c>
      <c r="BD17" s="123">
        <f t="shared" si="4"/>
        <v>0</v>
      </c>
      <c r="BE17" s="123">
        <f t="shared" si="5"/>
        <v>0</v>
      </c>
      <c r="CZ17" s="123">
        <v>0.00086</v>
      </c>
    </row>
    <row r="18" spans="1:104" ht="12.75">
      <c r="A18" s="151">
        <v>11</v>
      </c>
      <c r="B18" s="152" t="s">
        <v>96</v>
      </c>
      <c r="C18" s="153" t="s">
        <v>97</v>
      </c>
      <c r="D18" s="154" t="s">
        <v>95</v>
      </c>
      <c r="E18" s="155">
        <v>2170</v>
      </c>
      <c r="F18" s="155">
        <v>5.5</v>
      </c>
      <c r="G18" s="156">
        <f t="shared" si="0"/>
        <v>11935</v>
      </c>
      <c r="O18" s="150">
        <v>2</v>
      </c>
      <c r="AA18" s="123">
        <v>12</v>
      </c>
      <c r="AB18" s="123">
        <v>0</v>
      </c>
      <c r="AC18" s="123">
        <v>11</v>
      </c>
      <c r="AZ18" s="123">
        <v>1</v>
      </c>
      <c r="BA18" s="123">
        <f t="shared" si="1"/>
        <v>11935</v>
      </c>
      <c r="BB18" s="123">
        <f t="shared" si="2"/>
        <v>0</v>
      </c>
      <c r="BC18" s="123">
        <f t="shared" si="3"/>
        <v>0</v>
      </c>
      <c r="BD18" s="123">
        <f t="shared" si="4"/>
        <v>0</v>
      </c>
      <c r="BE18" s="123">
        <f t="shared" si="5"/>
        <v>0</v>
      </c>
      <c r="CZ18" s="123">
        <v>0</v>
      </c>
    </row>
    <row r="19" spans="1:104" ht="12.75">
      <c r="A19" s="151">
        <v>12</v>
      </c>
      <c r="B19" s="152" t="s">
        <v>98</v>
      </c>
      <c r="C19" s="153" t="s">
        <v>99</v>
      </c>
      <c r="D19" s="154" t="s">
        <v>82</v>
      </c>
      <c r="E19" s="155">
        <v>754.5</v>
      </c>
      <c r="F19" s="155">
        <v>23</v>
      </c>
      <c r="G19" s="156">
        <f t="shared" si="0"/>
        <v>17353.5</v>
      </c>
      <c r="O19" s="150">
        <v>2</v>
      </c>
      <c r="AA19" s="123">
        <v>12</v>
      </c>
      <c r="AB19" s="123">
        <v>0</v>
      </c>
      <c r="AC19" s="123">
        <v>12</v>
      </c>
      <c r="AZ19" s="123">
        <v>1</v>
      </c>
      <c r="BA19" s="123">
        <f t="shared" si="1"/>
        <v>17353.5</v>
      </c>
      <c r="BB19" s="123">
        <f t="shared" si="2"/>
        <v>0</v>
      </c>
      <c r="BC19" s="123">
        <f t="shared" si="3"/>
        <v>0</v>
      </c>
      <c r="BD19" s="123">
        <f t="shared" si="4"/>
        <v>0</v>
      </c>
      <c r="BE19" s="123">
        <f t="shared" si="5"/>
        <v>0</v>
      </c>
      <c r="CZ19" s="123">
        <v>0</v>
      </c>
    </row>
    <row r="20" spans="1:104" ht="12.75">
      <c r="A20" s="151">
        <v>13</v>
      </c>
      <c r="B20" s="152" t="s">
        <v>100</v>
      </c>
      <c r="C20" s="153" t="s">
        <v>101</v>
      </c>
      <c r="D20" s="154" t="s">
        <v>82</v>
      </c>
      <c r="E20" s="155">
        <v>251.5</v>
      </c>
      <c r="F20" s="155">
        <v>39</v>
      </c>
      <c r="G20" s="156">
        <f t="shared" si="0"/>
        <v>9808.5</v>
      </c>
      <c r="O20" s="150">
        <v>2</v>
      </c>
      <c r="AA20" s="123">
        <v>12</v>
      </c>
      <c r="AB20" s="123">
        <v>0</v>
      </c>
      <c r="AC20" s="123">
        <v>13</v>
      </c>
      <c r="AZ20" s="123">
        <v>1</v>
      </c>
      <c r="BA20" s="123">
        <f t="shared" si="1"/>
        <v>9808.5</v>
      </c>
      <c r="BB20" s="123">
        <f t="shared" si="2"/>
        <v>0</v>
      </c>
      <c r="BC20" s="123">
        <f t="shared" si="3"/>
        <v>0</v>
      </c>
      <c r="BD20" s="123">
        <f t="shared" si="4"/>
        <v>0</v>
      </c>
      <c r="BE20" s="123">
        <f t="shared" si="5"/>
        <v>0</v>
      </c>
      <c r="CZ20" s="123">
        <v>0</v>
      </c>
    </row>
    <row r="21" spans="1:104" ht="12.75">
      <c r="A21" s="151">
        <v>14</v>
      </c>
      <c r="B21" s="152" t="s">
        <v>102</v>
      </c>
      <c r="C21" s="153" t="s">
        <v>103</v>
      </c>
      <c r="D21" s="154" t="s">
        <v>82</v>
      </c>
      <c r="E21" s="155">
        <v>754.5</v>
      </c>
      <c r="F21" s="155">
        <v>42</v>
      </c>
      <c r="G21" s="156">
        <f t="shared" si="0"/>
        <v>31689</v>
      </c>
      <c r="O21" s="150">
        <v>2</v>
      </c>
      <c r="AA21" s="123">
        <v>12</v>
      </c>
      <c r="AB21" s="123">
        <v>0</v>
      </c>
      <c r="AC21" s="123">
        <v>14</v>
      </c>
      <c r="AZ21" s="123">
        <v>1</v>
      </c>
      <c r="BA21" s="123">
        <f t="shared" si="1"/>
        <v>31689</v>
      </c>
      <c r="BB21" s="123">
        <f t="shared" si="2"/>
        <v>0</v>
      </c>
      <c r="BC21" s="123">
        <f t="shared" si="3"/>
        <v>0</v>
      </c>
      <c r="BD21" s="123">
        <f t="shared" si="4"/>
        <v>0</v>
      </c>
      <c r="BE21" s="123">
        <f t="shared" si="5"/>
        <v>0</v>
      </c>
      <c r="CZ21" s="123">
        <v>0</v>
      </c>
    </row>
    <row r="22" spans="1:104" ht="12.75">
      <c r="A22" s="151">
        <v>15</v>
      </c>
      <c r="B22" s="152" t="s">
        <v>104</v>
      </c>
      <c r="C22" s="153" t="s">
        <v>105</v>
      </c>
      <c r="D22" s="154" t="s">
        <v>82</v>
      </c>
      <c r="E22" s="155">
        <v>251.5</v>
      </c>
      <c r="F22" s="155">
        <v>105</v>
      </c>
      <c r="G22" s="156">
        <f t="shared" si="0"/>
        <v>26407.5</v>
      </c>
      <c r="O22" s="150">
        <v>2</v>
      </c>
      <c r="AA22" s="123">
        <v>12</v>
      </c>
      <c r="AB22" s="123">
        <v>0</v>
      </c>
      <c r="AC22" s="123">
        <v>15</v>
      </c>
      <c r="AZ22" s="123">
        <v>1</v>
      </c>
      <c r="BA22" s="123">
        <f t="shared" si="1"/>
        <v>26407.5</v>
      </c>
      <c r="BB22" s="123">
        <f t="shared" si="2"/>
        <v>0</v>
      </c>
      <c r="BC22" s="123">
        <f t="shared" si="3"/>
        <v>0</v>
      </c>
      <c r="BD22" s="123">
        <f t="shared" si="4"/>
        <v>0</v>
      </c>
      <c r="BE22" s="123">
        <f t="shared" si="5"/>
        <v>0</v>
      </c>
      <c r="CZ22" s="123">
        <v>0</v>
      </c>
    </row>
    <row r="23" spans="1:104" ht="12.75">
      <c r="A23" s="151">
        <v>16</v>
      </c>
      <c r="B23" s="152" t="s">
        <v>106</v>
      </c>
      <c r="C23" s="153" t="s">
        <v>107</v>
      </c>
      <c r="D23" s="154" t="s">
        <v>82</v>
      </c>
      <c r="E23" s="155">
        <v>754.5</v>
      </c>
      <c r="F23" s="155">
        <v>22</v>
      </c>
      <c r="G23" s="156">
        <f t="shared" si="0"/>
        <v>16599</v>
      </c>
      <c r="O23" s="150">
        <v>2</v>
      </c>
      <c r="AA23" s="123">
        <v>12</v>
      </c>
      <c r="AB23" s="123">
        <v>0</v>
      </c>
      <c r="AC23" s="123">
        <v>16</v>
      </c>
      <c r="AZ23" s="123">
        <v>1</v>
      </c>
      <c r="BA23" s="123">
        <f t="shared" si="1"/>
        <v>16599</v>
      </c>
      <c r="BB23" s="123">
        <f t="shared" si="2"/>
        <v>0</v>
      </c>
      <c r="BC23" s="123">
        <f t="shared" si="3"/>
        <v>0</v>
      </c>
      <c r="BD23" s="123">
        <f t="shared" si="4"/>
        <v>0</v>
      </c>
      <c r="BE23" s="123">
        <f t="shared" si="5"/>
        <v>0</v>
      </c>
      <c r="CZ23" s="123">
        <v>0</v>
      </c>
    </row>
    <row r="24" spans="1:104" ht="12.75">
      <c r="A24" s="151">
        <v>17</v>
      </c>
      <c r="B24" s="152" t="s">
        <v>108</v>
      </c>
      <c r="C24" s="153" t="s">
        <v>109</v>
      </c>
      <c r="D24" s="154" t="s">
        <v>82</v>
      </c>
      <c r="E24" s="155">
        <v>251.5</v>
      </c>
      <c r="F24" s="155">
        <v>22</v>
      </c>
      <c r="G24" s="156">
        <f t="shared" si="0"/>
        <v>5533</v>
      </c>
      <c r="O24" s="150">
        <v>2</v>
      </c>
      <c r="AA24" s="123">
        <v>12</v>
      </c>
      <c r="AB24" s="123">
        <v>0</v>
      </c>
      <c r="AC24" s="123">
        <v>17</v>
      </c>
      <c r="AZ24" s="123">
        <v>1</v>
      </c>
      <c r="BA24" s="123">
        <f t="shared" si="1"/>
        <v>5533</v>
      </c>
      <c r="BB24" s="123">
        <f t="shared" si="2"/>
        <v>0</v>
      </c>
      <c r="BC24" s="123">
        <f t="shared" si="3"/>
        <v>0</v>
      </c>
      <c r="BD24" s="123">
        <f t="shared" si="4"/>
        <v>0</v>
      </c>
      <c r="BE24" s="123">
        <f t="shared" si="5"/>
        <v>0</v>
      </c>
      <c r="CZ24" s="123">
        <v>0</v>
      </c>
    </row>
    <row r="25" spans="1:104" ht="12.75">
      <c r="A25" s="151">
        <v>18</v>
      </c>
      <c r="B25" s="152" t="s">
        <v>110</v>
      </c>
      <c r="C25" s="153" t="s">
        <v>111</v>
      </c>
      <c r="D25" s="154" t="s">
        <v>82</v>
      </c>
      <c r="E25" s="155">
        <v>1006</v>
      </c>
      <c r="F25" s="155">
        <v>9.8</v>
      </c>
      <c r="G25" s="156">
        <f t="shared" si="0"/>
        <v>9858.800000000001</v>
      </c>
      <c r="O25" s="150">
        <v>2</v>
      </c>
      <c r="AA25" s="123">
        <v>12</v>
      </c>
      <c r="AB25" s="123">
        <v>0</v>
      </c>
      <c r="AC25" s="123">
        <v>18</v>
      </c>
      <c r="AZ25" s="123">
        <v>1</v>
      </c>
      <c r="BA25" s="123">
        <f t="shared" si="1"/>
        <v>9858.800000000001</v>
      </c>
      <c r="BB25" s="123">
        <f t="shared" si="2"/>
        <v>0</v>
      </c>
      <c r="BC25" s="123">
        <f t="shared" si="3"/>
        <v>0</v>
      </c>
      <c r="BD25" s="123">
        <f t="shared" si="4"/>
        <v>0</v>
      </c>
      <c r="BE25" s="123">
        <f t="shared" si="5"/>
        <v>0</v>
      </c>
      <c r="CZ25" s="123">
        <v>0</v>
      </c>
    </row>
    <row r="26" spans="1:104" ht="12.75">
      <c r="A26" s="151">
        <v>19</v>
      </c>
      <c r="B26" s="152" t="s">
        <v>112</v>
      </c>
      <c r="C26" s="153" t="s">
        <v>113</v>
      </c>
      <c r="D26" s="154" t="s">
        <v>114</v>
      </c>
      <c r="E26" s="155">
        <v>1207.2</v>
      </c>
      <c r="F26" s="155">
        <v>5</v>
      </c>
      <c r="G26" s="156">
        <f t="shared" si="0"/>
        <v>6036</v>
      </c>
      <c r="O26" s="150">
        <v>2</v>
      </c>
      <c r="AA26" s="123">
        <v>12</v>
      </c>
      <c r="AB26" s="123">
        <v>0</v>
      </c>
      <c r="AC26" s="123">
        <v>19</v>
      </c>
      <c r="AZ26" s="123">
        <v>1</v>
      </c>
      <c r="BA26" s="123">
        <f t="shared" si="1"/>
        <v>6036</v>
      </c>
      <c r="BB26" s="123">
        <f t="shared" si="2"/>
        <v>0</v>
      </c>
      <c r="BC26" s="123">
        <f t="shared" si="3"/>
        <v>0</v>
      </c>
      <c r="BD26" s="123">
        <f t="shared" si="4"/>
        <v>0</v>
      </c>
      <c r="BE26" s="123">
        <f t="shared" si="5"/>
        <v>0</v>
      </c>
      <c r="CZ26" s="123">
        <v>0</v>
      </c>
    </row>
    <row r="27" spans="1:104" ht="12.75">
      <c r="A27" s="151">
        <v>20</v>
      </c>
      <c r="B27" s="152" t="s">
        <v>115</v>
      </c>
      <c r="C27" s="153" t="s">
        <v>116</v>
      </c>
      <c r="D27" s="154" t="s">
        <v>82</v>
      </c>
      <c r="E27" s="155">
        <v>844.48</v>
      </c>
      <c r="F27" s="155">
        <v>70</v>
      </c>
      <c r="G27" s="156">
        <f t="shared" si="0"/>
        <v>59113.6</v>
      </c>
      <c r="O27" s="150">
        <v>2</v>
      </c>
      <c r="AA27" s="123">
        <v>12</v>
      </c>
      <c r="AB27" s="123">
        <v>0</v>
      </c>
      <c r="AC27" s="123">
        <v>20</v>
      </c>
      <c r="AZ27" s="123">
        <v>1</v>
      </c>
      <c r="BA27" s="123">
        <f t="shared" si="1"/>
        <v>59113.6</v>
      </c>
      <c r="BB27" s="123">
        <f t="shared" si="2"/>
        <v>0</v>
      </c>
      <c r="BC27" s="123">
        <f t="shared" si="3"/>
        <v>0</v>
      </c>
      <c r="BD27" s="123">
        <f t="shared" si="4"/>
        <v>0</v>
      </c>
      <c r="BE27" s="123">
        <f t="shared" si="5"/>
        <v>0</v>
      </c>
      <c r="CZ27" s="123">
        <v>0</v>
      </c>
    </row>
    <row r="28" spans="1:104" ht="12.75">
      <c r="A28" s="151">
        <v>21</v>
      </c>
      <c r="B28" s="152" t="s">
        <v>117</v>
      </c>
      <c r="C28" s="153" t="s">
        <v>118</v>
      </c>
      <c r="D28" s="154" t="s">
        <v>82</v>
      </c>
      <c r="E28" s="155">
        <v>121.52</v>
      </c>
      <c r="F28" s="155">
        <v>130</v>
      </c>
      <c r="G28" s="156">
        <f t="shared" si="0"/>
        <v>15797.6</v>
      </c>
      <c r="O28" s="150">
        <v>2</v>
      </c>
      <c r="AA28" s="123">
        <v>12</v>
      </c>
      <c r="AB28" s="123">
        <v>0</v>
      </c>
      <c r="AC28" s="123">
        <v>21</v>
      </c>
      <c r="AZ28" s="123">
        <v>1</v>
      </c>
      <c r="BA28" s="123">
        <f t="shared" si="1"/>
        <v>15797.6</v>
      </c>
      <c r="BB28" s="123">
        <f t="shared" si="2"/>
        <v>0</v>
      </c>
      <c r="BC28" s="123">
        <f t="shared" si="3"/>
        <v>0</v>
      </c>
      <c r="BD28" s="123">
        <f t="shared" si="4"/>
        <v>0</v>
      </c>
      <c r="BE28" s="123">
        <f t="shared" si="5"/>
        <v>0</v>
      </c>
      <c r="CZ28" s="123">
        <v>0</v>
      </c>
    </row>
    <row r="29" spans="1:104" ht="12.75">
      <c r="A29" s="151">
        <v>22</v>
      </c>
      <c r="B29" s="152" t="s">
        <v>119</v>
      </c>
      <c r="C29" s="153" t="s">
        <v>120</v>
      </c>
      <c r="D29" s="154" t="s">
        <v>121</v>
      </c>
      <c r="E29" s="155">
        <v>182.28</v>
      </c>
      <c r="F29" s="155">
        <v>175</v>
      </c>
      <c r="G29" s="156">
        <f t="shared" si="0"/>
        <v>31899</v>
      </c>
      <c r="O29" s="150">
        <v>2</v>
      </c>
      <c r="AA29" s="123">
        <v>12</v>
      </c>
      <c r="AB29" s="123">
        <v>1</v>
      </c>
      <c r="AC29" s="123">
        <v>22</v>
      </c>
      <c r="AZ29" s="123">
        <v>1</v>
      </c>
      <c r="BA29" s="123">
        <f t="shared" si="1"/>
        <v>31899</v>
      </c>
      <c r="BB29" s="123">
        <f t="shared" si="2"/>
        <v>0</v>
      </c>
      <c r="BC29" s="123">
        <f t="shared" si="3"/>
        <v>0</v>
      </c>
      <c r="BD29" s="123">
        <f t="shared" si="4"/>
        <v>0</v>
      </c>
      <c r="BE29" s="123">
        <f t="shared" si="5"/>
        <v>0</v>
      </c>
      <c r="CZ29" s="123">
        <v>1</v>
      </c>
    </row>
    <row r="30" spans="1:57" ht="12.75">
      <c r="A30" s="157"/>
      <c r="B30" s="158" t="s">
        <v>69</v>
      </c>
      <c r="C30" s="159" t="str">
        <f>CONCATENATE(B7," ",C7)</f>
        <v>1 Zemní práce</v>
      </c>
      <c r="D30" s="157"/>
      <c r="E30" s="160"/>
      <c r="F30" s="160"/>
      <c r="G30" s="161">
        <f>SUM(G7:G29)</f>
        <v>574004.085</v>
      </c>
      <c r="O30" s="150">
        <v>4</v>
      </c>
      <c r="BA30" s="162">
        <f>SUM(BA7:BA29)</f>
        <v>574004.085</v>
      </c>
      <c r="BB30" s="162">
        <f>SUM(BB7:BB29)</f>
        <v>0</v>
      </c>
      <c r="BC30" s="162">
        <f>SUM(BC7:BC29)</f>
        <v>0</v>
      </c>
      <c r="BD30" s="162">
        <f>SUM(BD7:BD29)</f>
        <v>0</v>
      </c>
      <c r="BE30" s="162">
        <f>SUM(BE7:BE29)</f>
        <v>0</v>
      </c>
    </row>
    <row r="31" spans="1:15" ht="12.75">
      <c r="A31" s="143" t="s">
        <v>65</v>
      </c>
      <c r="B31" s="144" t="s">
        <v>122</v>
      </c>
      <c r="C31" s="145" t="s">
        <v>123</v>
      </c>
      <c r="D31" s="146"/>
      <c r="E31" s="147"/>
      <c r="F31" s="147"/>
      <c r="G31" s="148"/>
      <c r="H31" s="149"/>
      <c r="I31" s="149"/>
      <c r="O31" s="150">
        <v>1</v>
      </c>
    </row>
    <row r="32" spans="1:104" ht="12.75">
      <c r="A32" s="151">
        <v>23</v>
      </c>
      <c r="B32" s="152" t="s">
        <v>124</v>
      </c>
      <c r="C32" s="153" t="s">
        <v>125</v>
      </c>
      <c r="D32" s="154" t="s">
        <v>82</v>
      </c>
      <c r="E32" s="155">
        <v>34.72</v>
      </c>
      <c r="F32" s="155">
        <v>525</v>
      </c>
      <c r="G32" s="156">
        <f>E32*F32</f>
        <v>18228</v>
      </c>
      <c r="O32" s="150">
        <v>2</v>
      </c>
      <c r="AA32" s="123">
        <v>12</v>
      </c>
      <c r="AB32" s="123">
        <v>0</v>
      </c>
      <c r="AC32" s="123">
        <v>23</v>
      </c>
      <c r="AZ32" s="123">
        <v>1</v>
      </c>
      <c r="BA32" s="123">
        <f>IF(AZ32=1,G32,0)</f>
        <v>18228</v>
      </c>
      <c r="BB32" s="123">
        <f>IF(AZ32=2,G32,0)</f>
        <v>0</v>
      </c>
      <c r="BC32" s="123">
        <f>IF(AZ32=3,G32,0)</f>
        <v>0</v>
      </c>
      <c r="BD32" s="123">
        <f>IF(AZ32=4,G32,0)</f>
        <v>0</v>
      </c>
      <c r="BE32" s="123">
        <f>IF(AZ32=5,G32,0)</f>
        <v>0</v>
      </c>
      <c r="CZ32" s="123">
        <v>1.703</v>
      </c>
    </row>
    <row r="33" spans="1:57" ht="12.75">
      <c r="A33" s="157"/>
      <c r="B33" s="158" t="s">
        <v>69</v>
      </c>
      <c r="C33" s="159" t="str">
        <f>CONCATENATE(B31," ",C31)</f>
        <v>4 Vodorovné konstrukce</v>
      </c>
      <c r="D33" s="157"/>
      <c r="E33" s="160"/>
      <c r="F33" s="160"/>
      <c r="G33" s="161">
        <f>SUM(G31:G32)</f>
        <v>18228</v>
      </c>
      <c r="O33" s="150">
        <v>4</v>
      </c>
      <c r="BA33" s="162">
        <f>SUM(BA31:BA32)</f>
        <v>18228</v>
      </c>
      <c r="BB33" s="162">
        <f>SUM(BB31:BB32)</f>
        <v>0</v>
      </c>
      <c r="BC33" s="162">
        <f>SUM(BC31:BC32)</f>
        <v>0</v>
      </c>
      <c r="BD33" s="162">
        <f>SUM(BD31:BD32)</f>
        <v>0</v>
      </c>
      <c r="BE33" s="162">
        <f>SUM(BE31:BE32)</f>
        <v>0</v>
      </c>
    </row>
    <row r="34" spans="1:15" ht="12.75">
      <c r="A34" s="143" t="s">
        <v>65</v>
      </c>
      <c r="B34" s="144" t="s">
        <v>126</v>
      </c>
      <c r="C34" s="145" t="s">
        <v>127</v>
      </c>
      <c r="D34" s="146"/>
      <c r="E34" s="147"/>
      <c r="F34" s="147"/>
      <c r="G34" s="148"/>
      <c r="H34" s="149"/>
      <c r="I34" s="149"/>
      <c r="O34" s="150">
        <v>1</v>
      </c>
    </row>
    <row r="35" spans="1:104" ht="22.5">
      <c r="A35" s="151">
        <v>24</v>
      </c>
      <c r="B35" s="152" t="s">
        <v>128</v>
      </c>
      <c r="C35" s="153" t="s">
        <v>129</v>
      </c>
      <c r="D35" s="154" t="s">
        <v>95</v>
      </c>
      <c r="E35" s="155">
        <v>406</v>
      </c>
      <c r="F35" s="155">
        <v>45</v>
      </c>
      <c r="G35" s="156">
        <f aca="true" t="shared" si="6" ref="G35:G43">E35*F35</f>
        <v>18270</v>
      </c>
      <c r="O35" s="150">
        <v>2</v>
      </c>
      <c r="AA35" s="123">
        <v>12</v>
      </c>
      <c r="AB35" s="123">
        <v>0</v>
      </c>
      <c r="AC35" s="123">
        <v>24</v>
      </c>
      <c r="AZ35" s="123">
        <v>1</v>
      </c>
      <c r="BA35" s="123">
        <f aca="true" t="shared" si="7" ref="BA35:BA43">IF(AZ35=1,G35,0)</f>
        <v>18270</v>
      </c>
      <c r="BB35" s="123">
        <f aca="true" t="shared" si="8" ref="BB35:BB43">IF(AZ35=2,G35,0)</f>
        <v>0</v>
      </c>
      <c r="BC35" s="123">
        <f aca="true" t="shared" si="9" ref="BC35:BC43">IF(AZ35=3,G35,0)</f>
        <v>0</v>
      </c>
      <c r="BD35" s="123">
        <f aca="true" t="shared" si="10" ref="BD35:BD43">IF(AZ35=4,G35,0)</f>
        <v>0</v>
      </c>
      <c r="BE35" s="123">
        <f aca="true" t="shared" si="11" ref="BE35:BE43">IF(AZ35=5,G35,0)</f>
        <v>0</v>
      </c>
      <c r="CZ35" s="123">
        <v>0</v>
      </c>
    </row>
    <row r="36" spans="1:104" ht="12.75">
      <c r="A36" s="151">
        <v>25</v>
      </c>
      <c r="B36" s="152" t="s">
        <v>130</v>
      </c>
      <c r="C36" s="153" t="s">
        <v>131</v>
      </c>
      <c r="D36" s="154" t="s">
        <v>95</v>
      </c>
      <c r="E36" s="155">
        <v>72</v>
      </c>
      <c r="F36" s="155">
        <v>44</v>
      </c>
      <c r="G36" s="156">
        <f t="shared" si="6"/>
        <v>3168</v>
      </c>
      <c r="O36" s="150">
        <v>2</v>
      </c>
      <c r="AA36" s="123">
        <v>12</v>
      </c>
      <c r="AB36" s="123">
        <v>0</v>
      </c>
      <c r="AC36" s="123">
        <v>25</v>
      </c>
      <c r="AZ36" s="123">
        <v>1</v>
      </c>
      <c r="BA36" s="123">
        <f t="shared" si="7"/>
        <v>3168</v>
      </c>
      <c r="BB36" s="123">
        <f t="shared" si="8"/>
        <v>0</v>
      </c>
      <c r="BC36" s="123">
        <f t="shared" si="9"/>
        <v>0</v>
      </c>
      <c r="BD36" s="123">
        <f t="shared" si="10"/>
        <v>0</v>
      </c>
      <c r="BE36" s="123">
        <f t="shared" si="11"/>
        <v>0</v>
      </c>
      <c r="CZ36" s="123">
        <v>0</v>
      </c>
    </row>
    <row r="37" spans="1:104" ht="12.75">
      <c r="A37" s="151">
        <v>26</v>
      </c>
      <c r="B37" s="152" t="s">
        <v>132</v>
      </c>
      <c r="C37" s="153" t="s">
        <v>133</v>
      </c>
      <c r="D37" s="154" t="s">
        <v>95</v>
      </c>
      <c r="E37" s="155">
        <v>406</v>
      </c>
      <c r="F37" s="155">
        <v>32</v>
      </c>
      <c r="G37" s="156">
        <f t="shared" si="6"/>
        <v>12992</v>
      </c>
      <c r="O37" s="150">
        <v>2</v>
      </c>
      <c r="AA37" s="123">
        <v>12</v>
      </c>
      <c r="AB37" s="123">
        <v>0</v>
      </c>
      <c r="AC37" s="123">
        <v>26</v>
      </c>
      <c r="AZ37" s="123">
        <v>1</v>
      </c>
      <c r="BA37" s="123">
        <f t="shared" si="7"/>
        <v>12992</v>
      </c>
      <c r="BB37" s="123">
        <f t="shared" si="8"/>
        <v>0</v>
      </c>
      <c r="BC37" s="123">
        <f t="shared" si="9"/>
        <v>0</v>
      </c>
      <c r="BD37" s="123">
        <f t="shared" si="10"/>
        <v>0</v>
      </c>
      <c r="BE37" s="123">
        <f t="shared" si="11"/>
        <v>0</v>
      </c>
      <c r="CZ37" s="123">
        <v>0</v>
      </c>
    </row>
    <row r="38" spans="1:104" ht="12.75">
      <c r="A38" s="151">
        <v>27</v>
      </c>
      <c r="B38" s="152" t="s">
        <v>134</v>
      </c>
      <c r="C38" s="153" t="s">
        <v>135</v>
      </c>
      <c r="D38" s="154" t="s">
        <v>95</v>
      </c>
      <c r="E38" s="155">
        <v>72</v>
      </c>
      <c r="F38" s="155">
        <v>20.5</v>
      </c>
      <c r="G38" s="156">
        <f t="shared" si="6"/>
        <v>1476</v>
      </c>
      <c r="O38" s="150">
        <v>2</v>
      </c>
      <c r="AA38" s="123">
        <v>12</v>
      </c>
      <c r="AB38" s="123">
        <v>0</v>
      </c>
      <c r="AC38" s="123">
        <v>27</v>
      </c>
      <c r="AZ38" s="123">
        <v>1</v>
      </c>
      <c r="BA38" s="123">
        <f t="shared" si="7"/>
        <v>1476</v>
      </c>
      <c r="BB38" s="123">
        <f t="shared" si="8"/>
        <v>0</v>
      </c>
      <c r="BC38" s="123">
        <f t="shared" si="9"/>
        <v>0</v>
      </c>
      <c r="BD38" s="123">
        <f t="shared" si="10"/>
        <v>0</v>
      </c>
      <c r="BE38" s="123">
        <f t="shared" si="11"/>
        <v>0</v>
      </c>
      <c r="CZ38" s="123">
        <v>0</v>
      </c>
    </row>
    <row r="39" spans="1:104" ht="12.75">
      <c r="A39" s="151">
        <v>28</v>
      </c>
      <c r="B39" s="152" t="s">
        <v>136</v>
      </c>
      <c r="C39" s="153" t="s">
        <v>137</v>
      </c>
      <c r="D39" s="154" t="s">
        <v>77</v>
      </c>
      <c r="E39" s="155">
        <v>760</v>
      </c>
      <c r="F39" s="155">
        <v>115</v>
      </c>
      <c r="G39" s="156">
        <f t="shared" si="6"/>
        <v>87400</v>
      </c>
      <c r="O39" s="150">
        <v>2</v>
      </c>
      <c r="AA39" s="123">
        <v>12</v>
      </c>
      <c r="AB39" s="123">
        <v>0</v>
      </c>
      <c r="AC39" s="123">
        <v>28</v>
      </c>
      <c r="AZ39" s="123">
        <v>1</v>
      </c>
      <c r="BA39" s="123">
        <f t="shared" si="7"/>
        <v>87400</v>
      </c>
      <c r="BB39" s="123">
        <f t="shared" si="8"/>
        <v>0</v>
      </c>
      <c r="BC39" s="123">
        <f t="shared" si="9"/>
        <v>0</v>
      </c>
      <c r="BD39" s="123">
        <f t="shared" si="10"/>
        <v>0</v>
      </c>
      <c r="BE39" s="123">
        <f t="shared" si="11"/>
        <v>0</v>
      </c>
      <c r="CZ39" s="123">
        <v>0.06387</v>
      </c>
    </row>
    <row r="40" spans="1:104" ht="12.75">
      <c r="A40" s="151">
        <v>29</v>
      </c>
      <c r="B40" s="152" t="s">
        <v>138</v>
      </c>
      <c r="C40" s="153" t="s">
        <v>139</v>
      </c>
      <c r="D40" s="154" t="s">
        <v>77</v>
      </c>
      <c r="E40" s="155">
        <v>140</v>
      </c>
      <c r="F40" s="155">
        <v>85</v>
      </c>
      <c r="G40" s="156">
        <f t="shared" si="6"/>
        <v>11900</v>
      </c>
      <c r="O40" s="150">
        <v>2</v>
      </c>
      <c r="AA40" s="123">
        <v>12</v>
      </c>
      <c r="AB40" s="123">
        <v>0</v>
      </c>
      <c r="AC40" s="123">
        <v>29</v>
      </c>
      <c r="AZ40" s="123">
        <v>1</v>
      </c>
      <c r="BA40" s="123">
        <f t="shared" si="7"/>
        <v>11900</v>
      </c>
      <c r="BB40" s="123">
        <f t="shared" si="8"/>
        <v>0</v>
      </c>
      <c r="BC40" s="123">
        <f t="shared" si="9"/>
        <v>0</v>
      </c>
      <c r="BD40" s="123">
        <f t="shared" si="10"/>
        <v>0</v>
      </c>
      <c r="BE40" s="123">
        <f t="shared" si="11"/>
        <v>0</v>
      </c>
      <c r="CZ40" s="123">
        <v>0.04255</v>
      </c>
    </row>
    <row r="41" spans="1:104" ht="12.75">
      <c r="A41" s="151">
        <v>30</v>
      </c>
      <c r="B41" s="152" t="s">
        <v>140</v>
      </c>
      <c r="C41" s="153" t="s">
        <v>141</v>
      </c>
      <c r="D41" s="154" t="s">
        <v>114</v>
      </c>
      <c r="E41" s="155">
        <v>54.4982</v>
      </c>
      <c r="F41" s="155">
        <v>120</v>
      </c>
      <c r="G41" s="156">
        <f t="shared" si="6"/>
        <v>6539.784</v>
      </c>
      <c r="O41" s="150">
        <v>2</v>
      </c>
      <c r="AA41" s="123">
        <v>12</v>
      </c>
      <c r="AB41" s="123">
        <v>0</v>
      </c>
      <c r="AC41" s="123">
        <v>30</v>
      </c>
      <c r="AZ41" s="123">
        <v>1</v>
      </c>
      <c r="BA41" s="123">
        <f t="shared" si="7"/>
        <v>6539.784</v>
      </c>
      <c r="BB41" s="123">
        <f t="shared" si="8"/>
        <v>0</v>
      </c>
      <c r="BC41" s="123">
        <f t="shared" si="9"/>
        <v>0</v>
      </c>
      <c r="BD41" s="123">
        <f t="shared" si="10"/>
        <v>0</v>
      </c>
      <c r="BE41" s="123">
        <f t="shared" si="11"/>
        <v>0</v>
      </c>
      <c r="CZ41" s="123">
        <v>0</v>
      </c>
    </row>
    <row r="42" spans="1:104" ht="12.75">
      <c r="A42" s="151">
        <v>31</v>
      </c>
      <c r="B42" s="152" t="s">
        <v>142</v>
      </c>
      <c r="C42" s="153" t="s">
        <v>143</v>
      </c>
      <c r="D42" s="154" t="s">
        <v>114</v>
      </c>
      <c r="E42" s="155">
        <v>54.4982</v>
      </c>
      <c r="F42" s="155">
        <v>22.5</v>
      </c>
      <c r="G42" s="156">
        <f t="shared" si="6"/>
        <v>1226.2095</v>
      </c>
      <c r="O42" s="150">
        <v>2</v>
      </c>
      <c r="AA42" s="123">
        <v>12</v>
      </c>
      <c r="AB42" s="123">
        <v>0</v>
      </c>
      <c r="AC42" s="123">
        <v>31</v>
      </c>
      <c r="AZ42" s="123">
        <v>1</v>
      </c>
      <c r="BA42" s="123">
        <f t="shared" si="7"/>
        <v>1226.2095</v>
      </c>
      <c r="BB42" s="123">
        <f t="shared" si="8"/>
        <v>0</v>
      </c>
      <c r="BC42" s="123">
        <f t="shared" si="9"/>
        <v>0</v>
      </c>
      <c r="BD42" s="123">
        <f t="shared" si="10"/>
        <v>0</v>
      </c>
      <c r="BE42" s="123">
        <f t="shared" si="11"/>
        <v>0</v>
      </c>
      <c r="CZ42" s="123">
        <v>0</v>
      </c>
    </row>
    <row r="43" spans="1:104" ht="12.75">
      <c r="A43" s="151">
        <v>32</v>
      </c>
      <c r="B43" s="152" t="s">
        <v>144</v>
      </c>
      <c r="C43" s="153" t="s">
        <v>145</v>
      </c>
      <c r="D43" s="154" t="s">
        <v>114</v>
      </c>
      <c r="E43" s="155">
        <v>599.4802</v>
      </c>
      <c r="F43" s="155">
        <v>7.5</v>
      </c>
      <c r="G43" s="156">
        <f t="shared" si="6"/>
        <v>4496.1015</v>
      </c>
      <c r="O43" s="150">
        <v>2</v>
      </c>
      <c r="AA43" s="123">
        <v>12</v>
      </c>
      <c r="AB43" s="123">
        <v>0</v>
      </c>
      <c r="AC43" s="123">
        <v>32</v>
      </c>
      <c r="AZ43" s="123">
        <v>1</v>
      </c>
      <c r="BA43" s="123">
        <f t="shared" si="7"/>
        <v>4496.1015</v>
      </c>
      <c r="BB43" s="123">
        <f t="shared" si="8"/>
        <v>0</v>
      </c>
      <c r="BC43" s="123">
        <f t="shared" si="9"/>
        <v>0</v>
      </c>
      <c r="BD43" s="123">
        <f t="shared" si="10"/>
        <v>0</v>
      </c>
      <c r="BE43" s="123">
        <f t="shared" si="11"/>
        <v>0</v>
      </c>
      <c r="CZ43" s="123">
        <v>0</v>
      </c>
    </row>
    <row r="44" spans="1:57" ht="12.75">
      <c r="A44" s="157"/>
      <c r="B44" s="158" t="s">
        <v>69</v>
      </c>
      <c r="C44" s="159" t="str">
        <f>CONCATENATE(B34," ",C34)</f>
        <v>5 Komunikace - bourání</v>
      </c>
      <c r="D44" s="157"/>
      <c r="E44" s="160"/>
      <c r="F44" s="160"/>
      <c r="G44" s="161">
        <f>SUM(G34:G43)</f>
        <v>147468.09499999997</v>
      </c>
      <c r="O44" s="150">
        <v>4</v>
      </c>
      <c r="BA44" s="162">
        <f>SUM(BA34:BA43)</f>
        <v>147468.09499999997</v>
      </c>
      <c r="BB44" s="162">
        <f>SUM(BB34:BB43)</f>
        <v>0</v>
      </c>
      <c r="BC44" s="162">
        <f>SUM(BC34:BC43)</f>
        <v>0</v>
      </c>
      <c r="BD44" s="162">
        <f>SUM(BD34:BD43)</f>
        <v>0</v>
      </c>
      <c r="BE44" s="162">
        <f>SUM(BE34:BE43)</f>
        <v>0</v>
      </c>
    </row>
    <row r="45" spans="1:15" ht="12.75">
      <c r="A45" s="143" t="s">
        <v>65</v>
      </c>
      <c r="B45" s="144" t="s">
        <v>146</v>
      </c>
      <c r="C45" s="145" t="s">
        <v>147</v>
      </c>
      <c r="D45" s="146"/>
      <c r="E45" s="147"/>
      <c r="F45" s="147"/>
      <c r="G45" s="148"/>
      <c r="H45" s="149"/>
      <c r="I45" s="149"/>
      <c r="O45" s="150">
        <v>1</v>
      </c>
    </row>
    <row r="46" spans="1:104" ht="12.75">
      <c r="A46" s="151">
        <v>33</v>
      </c>
      <c r="B46" s="152" t="s">
        <v>148</v>
      </c>
      <c r="C46" s="153" t="s">
        <v>149</v>
      </c>
      <c r="D46" s="154" t="s">
        <v>77</v>
      </c>
      <c r="E46" s="155">
        <v>434</v>
      </c>
      <c r="F46" s="155">
        <v>28.5</v>
      </c>
      <c r="G46" s="156">
        <f aca="true" t="shared" si="12" ref="G46:G67">E46*F46</f>
        <v>12369</v>
      </c>
      <c r="O46" s="150">
        <v>2</v>
      </c>
      <c r="AA46" s="123">
        <v>12</v>
      </c>
      <c r="AB46" s="123">
        <v>0</v>
      </c>
      <c r="AC46" s="123">
        <v>33</v>
      </c>
      <c r="AZ46" s="123">
        <v>1</v>
      </c>
      <c r="BA46" s="123">
        <f aca="true" t="shared" si="13" ref="BA46:BA67">IF(AZ46=1,G46,0)</f>
        <v>12369</v>
      </c>
      <c r="BB46" s="123">
        <f aca="true" t="shared" si="14" ref="BB46:BB67">IF(AZ46=2,G46,0)</f>
        <v>0</v>
      </c>
      <c r="BC46" s="123">
        <f aca="true" t="shared" si="15" ref="BC46:BC67">IF(AZ46=3,G46,0)</f>
        <v>0</v>
      </c>
      <c r="BD46" s="123">
        <f aca="true" t="shared" si="16" ref="BD46:BD67">IF(AZ46=4,G46,0)</f>
        <v>0</v>
      </c>
      <c r="BE46" s="123">
        <f aca="true" t="shared" si="17" ref="BE46:BE67">IF(AZ46=5,G46,0)</f>
        <v>0</v>
      </c>
      <c r="CZ46" s="123">
        <v>0</v>
      </c>
    </row>
    <row r="47" spans="1:104" ht="12.75">
      <c r="A47" s="151">
        <v>34</v>
      </c>
      <c r="B47" s="152" t="s">
        <v>150</v>
      </c>
      <c r="C47" s="153" t="s">
        <v>151</v>
      </c>
      <c r="D47" s="154" t="s">
        <v>77</v>
      </c>
      <c r="E47" s="155">
        <v>434</v>
      </c>
      <c r="F47" s="155">
        <v>385</v>
      </c>
      <c r="G47" s="156">
        <f t="shared" si="12"/>
        <v>167090</v>
      </c>
      <c r="O47" s="150">
        <v>2</v>
      </c>
      <c r="AA47" s="123">
        <v>12</v>
      </c>
      <c r="AB47" s="123">
        <v>1</v>
      </c>
      <c r="AC47" s="123">
        <v>34</v>
      </c>
      <c r="AZ47" s="123">
        <v>1</v>
      </c>
      <c r="BA47" s="123">
        <f t="shared" si="13"/>
        <v>167090</v>
      </c>
      <c r="BB47" s="123">
        <f t="shared" si="14"/>
        <v>0</v>
      </c>
      <c r="BC47" s="123">
        <f t="shared" si="15"/>
        <v>0</v>
      </c>
      <c r="BD47" s="123">
        <f t="shared" si="16"/>
        <v>0</v>
      </c>
      <c r="BE47" s="123">
        <f t="shared" si="17"/>
        <v>0</v>
      </c>
      <c r="CZ47" s="123">
        <v>0</v>
      </c>
    </row>
    <row r="48" spans="1:104" ht="12.75">
      <c r="A48" s="151">
        <v>35</v>
      </c>
      <c r="B48" s="152" t="s">
        <v>152</v>
      </c>
      <c r="C48" s="153" t="s">
        <v>153</v>
      </c>
      <c r="D48" s="154" t="s">
        <v>154</v>
      </c>
      <c r="E48" s="155">
        <v>32</v>
      </c>
      <c r="F48" s="155">
        <v>129.5</v>
      </c>
      <c r="G48" s="156">
        <f t="shared" si="12"/>
        <v>4144</v>
      </c>
      <c r="O48" s="150">
        <v>2</v>
      </c>
      <c r="AA48" s="123">
        <v>12</v>
      </c>
      <c r="AB48" s="123">
        <v>0</v>
      </c>
      <c r="AC48" s="123">
        <v>35</v>
      </c>
      <c r="AZ48" s="123">
        <v>1</v>
      </c>
      <c r="BA48" s="123">
        <f t="shared" si="13"/>
        <v>4144</v>
      </c>
      <c r="BB48" s="123">
        <f t="shared" si="14"/>
        <v>0</v>
      </c>
      <c r="BC48" s="123">
        <f t="shared" si="15"/>
        <v>0</v>
      </c>
      <c r="BD48" s="123">
        <f t="shared" si="16"/>
        <v>0</v>
      </c>
      <c r="BE48" s="123">
        <f t="shared" si="17"/>
        <v>0</v>
      </c>
      <c r="CZ48" s="123">
        <v>0</v>
      </c>
    </row>
    <row r="49" spans="1:104" ht="12.75">
      <c r="A49" s="151">
        <v>36</v>
      </c>
      <c r="B49" s="152" t="s">
        <v>155</v>
      </c>
      <c r="C49" s="153" t="s">
        <v>156</v>
      </c>
      <c r="D49" s="154" t="s">
        <v>154</v>
      </c>
      <c r="E49" s="155">
        <v>32</v>
      </c>
      <c r="F49" s="155">
        <v>985</v>
      </c>
      <c r="G49" s="156">
        <f t="shared" si="12"/>
        <v>31520</v>
      </c>
      <c r="O49" s="150">
        <v>2</v>
      </c>
      <c r="AA49" s="123">
        <v>12</v>
      </c>
      <c r="AB49" s="123">
        <v>1</v>
      </c>
      <c r="AC49" s="123">
        <v>36</v>
      </c>
      <c r="AZ49" s="123">
        <v>1</v>
      </c>
      <c r="BA49" s="123">
        <f t="shared" si="13"/>
        <v>31520</v>
      </c>
      <c r="BB49" s="123">
        <f t="shared" si="14"/>
        <v>0</v>
      </c>
      <c r="BC49" s="123">
        <f t="shared" si="15"/>
        <v>0</v>
      </c>
      <c r="BD49" s="123">
        <f t="shared" si="16"/>
        <v>0</v>
      </c>
      <c r="BE49" s="123">
        <f t="shared" si="17"/>
        <v>0</v>
      </c>
      <c r="CZ49" s="123">
        <v>0.00367</v>
      </c>
    </row>
    <row r="50" spans="1:104" ht="12.75">
      <c r="A50" s="151">
        <v>37</v>
      </c>
      <c r="B50" s="152" t="s">
        <v>157</v>
      </c>
      <c r="C50" s="153" t="s">
        <v>158</v>
      </c>
      <c r="D50" s="154" t="s">
        <v>68</v>
      </c>
      <c r="E50" s="155">
        <v>34</v>
      </c>
      <c r="F50" s="155">
        <v>95</v>
      </c>
      <c r="G50" s="156">
        <f t="shared" si="12"/>
        <v>3230</v>
      </c>
      <c r="O50" s="150">
        <v>2</v>
      </c>
      <c r="AA50" s="123">
        <v>12</v>
      </c>
      <c r="AB50" s="123">
        <v>0</v>
      </c>
      <c r="AC50" s="123">
        <v>37</v>
      </c>
      <c r="AZ50" s="123">
        <v>1</v>
      </c>
      <c r="BA50" s="123">
        <f t="shared" si="13"/>
        <v>3230</v>
      </c>
      <c r="BB50" s="123">
        <f t="shared" si="14"/>
        <v>0</v>
      </c>
      <c r="BC50" s="123">
        <f t="shared" si="15"/>
        <v>0</v>
      </c>
      <c r="BD50" s="123">
        <f t="shared" si="16"/>
        <v>0</v>
      </c>
      <c r="BE50" s="123">
        <f t="shared" si="17"/>
        <v>0</v>
      </c>
      <c r="CZ50" s="123">
        <v>0</v>
      </c>
    </row>
    <row r="51" spans="1:104" ht="12.75">
      <c r="A51" s="151">
        <v>38</v>
      </c>
      <c r="B51" s="152" t="s">
        <v>159</v>
      </c>
      <c r="C51" s="153" t="s">
        <v>160</v>
      </c>
      <c r="D51" s="154" t="s">
        <v>77</v>
      </c>
      <c r="E51" s="155">
        <v>434</v>
      </c>
      <c r="F51" s="155">
        <v>16.9</v>
      </c>
      <c r="G51" s="156">
        <f t="shared" si="12"/>
        <v>7334.599999999999</v>
      </c>
      <c r="O51" s="150">
        <v>2</v>
      </c>
      <c r="AA51" s="123">
        <v>12</v>
      </c>
      <c r="AB51" s="123">
        <v>0</v>
      </c>
      <c r="AC51" s="123">
        <v>38</v>
      </c>
      <c r="AZ51" s="123">
        <v>1</v>
      </c>
      <c r="BA51" s="123">
        <f t="shared" si="13"/>
        <v>7334.599999999999</v>
      </c>
      <c r="BB51" s="123">
        <f t="shared" si="14"/>
        <v>0</v>
      </c>
      <c r="BC51" s="123">
        <f t="shared" si="15"/>
        <v>0</v>
      </c>
      <c r="BD51" s="123">
        <f t="shared" si="16"/>
        <v>0</v>
      </c>
      <c r="BE51" s="123">
        <f t="shared" si="17"/>
        <v>0</v>
      </c>
      <c r="CZ51" s="123">
        <v>0</v>
      </c>
    </row>
    <row r="52" spans="1:104" ht="12.75">
      <c r="A52" s="151">
        <v>39</v>
      </c>
      <c r="B52" s="152" t="s">
        <v>161</v>
      </c>
      <c r="C52" s="153" t="s">
        <v>162</v>
      </c>
      <c r="D52" s="154" t="s">
        <v>77</v>
      </c>
      <c r="E52" s="155">
        <v>434</v>
      </c>
      <c r="F52" s="155">
        <v>45</v>
      </c>
      <c r="G52" s="156">
        <f t="shared" si="12"/>
        <v>19530</v>
      </c>
      <c r="O52" s="150">
        <v>2</v>
      </c>
      <c r="AA52" s="123">
        <v>12</v>
      </c>
      <c r="AB52" s="123">
        <v>0</v>
      </c>
      <c r="AC52" s="123">
        <v>39</v>
      </c>
      <c r="AZ52" s="123">
        <v>1</v>
      </c>
      <c r="BA52" s="123">
        <f t="shared" si="13"/>
        <v>19530</v>
      </c>
      <c r="BB52" s="123">
        <f t="shared" si="14"/>
        <v>0</v>
      </c>
      <c r="BC52" s="123">
        <f t="shared" si="15"/>
        <v>0</v>
      </c>
      <c r="BD52" s="123">
        <f t="shared" si="16"/>
        <v>0</v>
      </c>
      <c r="BE52" s="123">
        <f t="shared" si="17"/>
        <v>0</v>
      </c>
      <c r="CZ52" s="123">
        <v>0</v>
      </c>
    </row>
    <row r="53" spans="1:104" ht="12.75">
      <c r="A53" s="151">
        <v>40</v>
      </c>
      <c r="B53" s="152" t="s">
        <v>163</v>
      </c>
      <c r="C53" s="153" t="s">
        <v>164</v>
      </c>
      <c r="D53" s="154" t="s">
        <v>154</v>
      </c>
      <c r="E53" s="155">
        <v>17</v>
      </c>
      <c r="F53" s="155">
        <v>4380</v>
      </c>
      <c r="G53" s="156">
        <f t="shared" si="12"/>
        <v>74460</v>
      </c>
      <c r="O53" s="150">
        <v>2</v>
      </c>
      <c r="AA53" s="123">
        <v>12</v>
      </c>
      <c r="AB53" s="123">
        <v>0</v>
      </c>
      <c r="AC53" s="123">
        <v>40</v>
      </c>
      <c r="AZ53" s="123">
        <v>1</v>
      </c>
      <c r="BA53" s="123">
        <f t="shared" si="13"/>
        <v>74460</v>
      </c>
      <c r="BB53" s="123">
        <f t="shared" si="14"/>
        <v>0</v>
      </c>
      <c r="BC53" s="123">
        <f t="shared" si="15"/>
        <v>0</v>
      </c>
      <c r="BD53" s="123">
        <f t="shared" si="16"/>
        <v>0</v>
      </c>
      <c r="BE53" s="123">
        <f t="shared" si="17"/>
        <v>0</v>
      </c>
      <c r="CZ53" s="123">
        <v>1.936</v>
      </c>
    </row>
    <row r="54" spans="1:104" ht="12.75">
      <c r="A54" s="151">
        <v>41</v>
      </c>
      <c r="B54" s="152" t="s">
        <v>165</v>
      </c>
      <c r="C54" s="153" t="s">
        <v>166</v>
      </c>
      <c r="D54" s="154" t="s">
        <v>154</v>
      </c>
      <c r="E54" s="155">
        <v>34</v>
      </c>
      <c r="F54" s="155">
        <v>210</v>
      </c>
      <c r="G54" s="156">
        <f t="shared" si="12"/>
        <v>7140</v>
      </c>
      <c r="O54" s="150">
        <v>2</v>
      </c>
      <c r="AA54" s="123">
        <v>12</v>
      </c>
      <c r="AB54" s="123">
        <v>0</v>
      </c>
      <c r="AC54" s="123">
        <v>41</v>
      </c>
      <c r="AZ54" s="123">
        <v>1</v>
      </c>
      <c r="BA54" s="123">
        <f t="shared" si="13"/>
        <v>7140</v>
      </c>
      <c r="BB54" s="123">
        <f t="shared" si="14"/>
        <v>0</v>
      </c>
      <c r="BC54" s="123">
        <f t="shared" si="15"/>
        <v>0</v>
      </c>
      <c r="BD54" s="123">
        <f t="shared" si="16"/>
        <v>0</v>
      </c>
      <c r="BE54" s="123">
        <f t="shared" si="17"/>
        <v>0</v>
      </c>
      <c r="CZ54" s="123">
        <v>0.037</v>
      </c>
    </row>
    <row r="55" spans="1:104" ht="12.75">
      <c r="A55" s="151">
        <v>42</v>
      </c>
      <c r="B55" s="152" t="s">
        <v>167</v>
      </c>
      <c r="C55" s="153" t="s">
        <v>168</v>
      </c>
      <c r="D55" s="154" t="s">
        <v>154</v>
      </c>
      <c r="E55" s="155">
        <v>17</v>
      </c>
      <c r="F55" s="155">
        <v>4750</v>
      </c>
      <c r="G55" s="156">
        <f t="shared" si="12"/>
        <v>80750</v>
      </c>
      <c r="O55" s="150">
        <v>2</v>
      </c>
      <c r="AA55" s="123">
        <v>12</v>
      </c>
      <c r="AB55" s="123">
        <v>1</v>
      </c>
      <c r="AC55" s="123">
        <v>42</v>
      </c>
      <c r="AZ55" s="123">
        <v>1</v>
      </c>
      <c r="BA55" s="123">
        <f t="shared" si="13"/>
        <v>80750</v>
      </c>
      <c r="BB55" s="123">
        <f t="shared" si="14"/>
        <v>0</v>
      </c>
      <c r="BC55" s="123">
        <f t="shared" si="15"/>
        <v>0</v>
      </c>
      <c r="BD55" s="123">
        <f t="shared" si="16"/>
        <v>0</v>
      </c>
      <c r="BE55" s="123">
        <f t="shared" si="17"/>
        <v>0</v>
      </c>
      <c r="CZ55" s="123">
        <v>2.1</v>
      </c>
    </row>
    <row r="56" spans="1:104" ht="12.75">
      <c r="A56" s="151">
        <v>43</v>
      </c>
      <c r="B56" s="152" t="s">
        <v>169</v>
      </c>
      <c r="C56" s="153" t="s">
        <v>170</v>
      </c>
      <c r="D56" s="154" t="s">
        <v>154</v>
      </c>
      <c r="E56" s="155">
        <v>17</v>
      </c>
      <c r="F56" s="155">
        <v>1650</v>
      </c>
      <c r="G56" s="156">
        <f t="shared" si="12"/>
        <v>28050</v>
      </c>
      <c r="O56" s="150">
        <v>2</v>
      </c>
      <c r="AA56" s="123">
        <v>12</v>
      </c>
      <c r="AB56" s="123">
        <v>1</v>
      </c>
      <c r="AC56" s="123">
        <v>43</v>
      </c>
      <c r="AZ56" s="123">
        <v>1</v>
      </c>
      <c r="BA56" s="123">
        <f t="shared" si="13"/>
        <v>28050</v>
      </c>
      <c r="BB56" s="123">
        <f t="shared" si="14"/>
        <v>0</v>
      </c>
      <c r="BC56" s="123">
        <f t="shared" si="15"/>
        <v>0</v>
      </c>
      <c r="BD56" s="123">
        <f t="shared" si="16"/>
        <v>0</v>
      </c>
      <c r="BE56" s="123">
        <f t="shared" si="17"/>
        <v>0</v>
      </c>
      <c r="CZ56" s="123">
        <v>0.53</v>
      </c>
    </row>
    <row r="57" spans="1:104" ht="12.75">
      <c r="A57" s="151">
        <v>44</v>
      </c>
      <c r="B57" s="152" t="s">
        <v>171</v>
      </c>
      <c r="C57" s="153" t="s">
        <v>172</v>
      </c>
      <c r="D57" s="154" t="s">
        <v>154</v>
      </c>
      <c r="E57" s="155">
        <v>6</v>
      </c>
      <c r="F57" s="155">
        <v>815</v>
      </c>
      <c r="G57" s="156">
        <f t="shared" si="12"/>
        <v>4890</v>
      </c>
      <c r="O57" s="150">
        <v>2</v>
      </c>
      <c r="AA57" s="123">
        <v>12</v>
      </c>
      <c r="AB57" s="123">
        <v>1</v>
      </c>
      <c r="AC57" s="123">
        <v>44</v>
      </c>
      <c r="AZ57" s="123">
        <v>1</v>
      </c>
      <c r="BA57" s="123">
        <f t="shared" si="13"/>
        <v>4890</v>
      </c>
      <c r="BB57" s="123">
        <f t="shared" si="14"/>
        <v>0</v>
      </c>
      <c r="BC57" s="123">
        <f t="shared" si="15"/>
        <v>0</v>
      </c>
      <c r="BD57" s="123">
        <f t="shared" si="16"/>
        <v>0</v>
      </c>
      <c r="BE57" s="123">
        <f t="shared" si="17"/>
        <v>0</v>
      </c>
      <c r="CZ57" s="123">
        <v>0.25</v>
      </c>
    </row>
    <row r="58" spans="1:104" ht="12.75">
      <c r="A58" s="151">
        <v>45</v>
      </c>
      <c r="B58" s="152" t="s">
        <v>173</v>
      </c>
      <c r="C58" s="153" t="s">
        <v>174</v>
      </c>
      <c r="D58" s="154" t="s">
        <v>154</v>
      </c>
      <c r="E58" s="155">
        <v>10</v>
      </c>
      <c r="F58" s="155">
        <v>1180</v>
      </c>
      <c r="G58" s="156">
        <f t="shared" si="12"/>
        <v>11800</v>
      </c>
      <c r="O58" s="150">
        <v>2</v>
      </c>
      <c r="AA58" s="123">
        <v>12</v>
      </c>
      <c r="AB58" s="123">
        <v>1</v>
      </c>
      <c r="AC58" s="123">
        <v>45</v>
      </c>
      <c r="AZ58" s="123">
        <v>1</v>
      </c>
      <c r="BA58" s="123">
        <f t="shared" si="13"/>
        <v>11800</v>
      </c>
      <c r="BB58" s="123">
        <f t="shared" si="14"/>
        <v>0</v>
      </c>
      <c r="BC58" s="123">
        <f t="shared" si="15"/>
        <v>0</v>
      </c>
      <c r="BD58" s="123">
        <f t="shared" si="16"/>
        <v>0</v>
      </c>
      <c r="BE58" s="123">
        <f t="shared" si="17"/>
        <v>0</v>
      </c>
      <c r="CZ58" s="123">
        <v>0.52</v>
      </c>
    </row>
    <row r="59" spans="1:104" ht="12.75">
      <c r="A59" s="151">
        <v>46</v>
      </c>
      <c r="B59" s="152" t="s">
        <v>175</v>
      </c>
      <c r="C59" s="153" t="s">
        <v>176</v>
      </c>
      <c r="D59" s="154" t="s">
        <v>154</v>
      </c>
      <c r="E59" s="155">
        <v>10</v>
      </c>
      <c r="F59" s="155">
        <v>2031</v>
      </c>
      <c r="G59" s="156">
        <f t="shared" si="12"/>
        <v>20310</v>
      </c>
      <c r="O59" s="150">
        <v>2</v>
      </c>
      <c r="AA59" s="123">
        <v>12</v>
      </c>
      <c r="AB59" s="123">
        <v>1</v>
      </c>
      <c r="AC59" s="123">
        <v>46</v>
      </c>
      <c r="AZ59" s="123">
        <v>1</v>
      </c>
      <c r="BA59" s="123">
        <f t="shared" si="13"/>
        <v>20310</v>
      </c>
      <c r="BB59" s="123">
        <f t="shared" si="14"/>
        <v>0</v>
      </c>
      <c r="BC59" s="123">
        <f t="shared" si="15"/>
        <v>0</v>
      </c>
      <c r="BD59" s="123">
        <f t="shared" si="16"/>
        <v>0</v>
      </c>
      <c r="BE59" s="123">
        <f t="shared" si="17"/>
        <v>0</v>
      </c>
      <c r="CZ59" s="123">
        <v>1.035</v>
      </c>
    </row>
    <row r="60" spans="1:104" ht="12.75">
      <c r="A60" s="151">
        <v>47</v>
      </c>
      <c r="B60" s="152" t="s">
        <v>177</v>
      </c>
      <c r="C60" s="153" t="s">
        <v>178</v>
      </c>
      <c r="D60" s="154" t="s">
        <v>154</v>
      </c>
      <c r="E60" s="155">
        <v>48</v>
      </c>
      <c r="F60" s="155">
        <v>185</v>
      </c>
      <c r="G60" s="156">
        <f t="shared" si="12"/>
        <v>8880</v>
      </c>
      <c r="O60" s="150">
        <v>2</v>
      </c>
      <c r="AA60" s="123">
        <v>12</v>
      </c>
      <c r="AB60" s="123">
        <v>1</v>
      </c>
      <c r="AC60" s="123">
        <v>47</v>
      </c>
      <c r="AZ60" s="123">
        <v>1</v>
      </c>
      <c r="BA60" s="123">
        <f t="shared" si="13"/>
        <v>8880</v>
      </c>
      <c r="BB60" s="123">
        <f t="shared" si="14"/>
        <v>0</v>
      </c>
      <c r="BC60" s="123">
        <f t="shared" si="15"/>
        <v>0</v>
      </c>
      <c r="BD60" s="123">
        <f t="shared" si="16"/>
        <v>0</v>
      </c>
      <c r="BE60" s="123">
        <f t="shared" si="17"/>
        <v>0</v>
      </c>
      <c r="CZ60" s="123">
        <v>0.002</v>
      </c>
    </row>
    <row r="61" spans="1:104" ht="12.75">
      <c r="A61" s="151">
        <v>48</v>
      </c>
      <c r="B61" s="152" t="s">
        <v>179</v>
      </c>
      <c r="C61" s="153" t="s">
        <v>180</v>
      </c>
      <c r="D61" s="154" t="s">
        <v>154</v>
      </c>
      <c r="E61" s="155">
        <v>6</v>
      </c>
      <c r="F61" s="155">
        <v>185</v>
      </c>
      <c r="G61" s="156">
        <f t="shared" si="12"/>
        <v>1110</v>
      </c>
      <c r="O61" s="150">
        <v>2</v>
      </c>
      <c r="AA61" s="123">
        <v>12</v>
      </c>
      <c r="AB61" s="123">
        <v>1</v>
      </c>
      <c r="AC61" s="123">
        <v>48</v>
      </c>
      <c r="AZ61" s="123">
        <v>1</v>
      </c>
      <c r="BA61" s="123">
        <f t="shared" si="13"/>
        <v>1110</v>
      </c>
      <c r="BB61" s="123">
        <f t="shared" si="14"/>
        <v>0</v>
      </c>
      <c r="BC61" s="123">
        <f t="shared" si="15"/>
        <v>0</v>
      </c>
      <c r="BD61" s="123">
        <f t="shared" si="16"/>
        <v>0</v>
      </c>
      <c r="BE61" s="123">
        <f t="shared" si="17"/>
        <v>0</v>
      </c>
      <c r="CZ61" s="123">
        <v>0.024</v>
      </c>
    </row>
    <row r="62" spans="1:104" ht="12.75">
      <c r="A62" s="151">
        <v>49</v>
      </c>
      <c r="B62" s="152" t="s">
        <v>181</v>
      </c>
      <c r="C62" s="153" t="s">
        <v>182</v>
      </c>
      <c r="D62" s="154" t="s">
        <v>154</v>
      </c>
      <c r="E62" s="155">
        <v>2</v>
      </c>
      <c r="F62" s="155">
        <v>210</v>
      </c>
      <c r="G62" s="156">
        <f t="shared" si="12"/>
        <v>420</v>
      </c>
      <c r="O62" s="150">
        <v>2</v>
      </c>
      <c r="AA62" s="123">
        <v>12</v>
      </c>
      <c r="AB62" s="123">
        <v>1</v>
      </c>
      <c r="AC62" s="123">
        <v>49</v>
      </c>
      <c r="AZ62" s="123">
        <v>1</v>
      </c>
      <c r="BA62" s="123">
        <f t="shared" si="13"/>
        <v>420</v>
      </c>
      <c r="BB62" s="123">
        <f t="shared" si="14"/>
        <v>0</v>
      </c>
      <c r="BC62" s="123">
        <f t="shared" si="15"/>
        <v>0</v>
      </c>
      <c r="BD62" s="123">
        <f t="shared" si="16"/>
        <v>0</v>
      </c>
      <c r="BE62" s="123">
        <f t="shared" si="17"/>
        <v>0</v>
      </c>
      <c r="CZ62" s="123">
        <v>0.039</v>
      </c>
    </row>
    <row r="63" spans="1:104" ht="12.75">
      <c r="A63" s="151">
        <v>50</v>
      </c>
      <c r="B63" s="152" t="s">
        <v>183</v>
      </c>
      <c r="C63" s="153" t="s">
        <v>184</v>
      </c>
      <c r="D63" s="154" t="s">
        <v>154</v>
      </c>
      <c r="E63" s="155">
        <v>4</v>
      </c>
      <c r="F63" s="155">
        <v>235</v>
      </c>
      <c r="G63" s="156">
        <f t="shared" si="12"/>
        <v>940</v>
      </c>
      <c r="O63" s="150">
        <v>2</v>
      </c>
      <c r="AA63" s="123">
        <v>12</v>
      </c>
      <c r="AB63" s="123">
        <v>1</v>
      </c>
      <c r="AC63" s="123">
        <v>50</v>
      </c>
      <c r="AZ63" s="123">
        <v>1</v>
      </c>
      <c r="BA63" s="123">
        <f t="shared" si="13"/>
        <v>940</v>
      </c>
      <c r="BB63" s="123">
        <f t="shared" si="14"/>
        <v>0</v>
      </c>
      <c r="BC63" s="123">
        <f t="shared" si="15"/>
        <v>0</v>
      </c>
      <c r="BD63" s="123">
        <f t="shared" si="16"/>
        <v>0</v>
      </c>
      <c r="BE63" s="123">
        <f t="shared" si="17"/>
        <v>0</v>
      </c>
      <c r="CZ63" s="123">
        <v>0.051</v>
      </c>
    </row>
    <row r="64" spans="1:104" ht="12.75">
      <c r="A64" s="151">
        <v>51</v>
      </c>
      <c r="B64" s="152" t="s">
        <v>185</v>
      </c>
      <c r="C64" s="153" t="s">
        <v>186</v>
      </c>
      <c r="D64" s="154" t="s">
        <v>154</v>
      </c>
      <c r="E64" s="155">
        <v>9</v>
      </c>
      <c r="F64" s="155">
        <v>265</v>
      </c>
      <c r="G64" s="156">
        <f t="shared" si="12"/>
        <v>2385</v>
      </c>
      <c r="O64" s="150">
        <v>2</v>
      </c>
      <c r="AA64" s="123">
        <v>12</v>
      </c>
      <c r="AB64" s="123">
        <v>1</v>
      </c>
      <c r="AC64" s="123">
        <v>51</v>
      </c>
      <c r="AZ64" s="123">
        <v>1</v>
      </c>
      <c r="BA64" s="123">
        <f t="shared" si="13"/>
        <v>2385</v>
      </c>
      <c r="BB64" s="123">
        <f t="shared" si="14"/>
        <v>0</v>
      </c>
      <c r="BC64" s="123">
        <f t="shared" si="15"/>
        <v>0</v>
      </c>
      <c r="BD64" s="123">
        <f t="shared" si="16"/>
        <v>0</v>
      </c>
      <c r="BE64" s="123">
        <f t="shared" si="17"/>
        <v>0</v>
      </c>
      <c r="CZ64" s="123">
        <v>0.068</v>
      </c>
    </row>
    <row r="65" spans="1:104" ht="12.75">
      <c r="A65" s="151">
        <v>52</v>
      </c>
      <c r="B65" s="152" t="s">
        <v>187</v>
      </c>
      <c r="C65" s="153" t="s">
        <v>188</v>
      </c>
      <c r="D65" s="154" t="s">
        <v>154</v>
      </c>
      <c r="E65" s="155">
        <v>6</v>
      </c>
      <c r="F65" s="155">
        <v>295</v>
      </c>
      <c r="G65" s="156">
        <f t="shared" si="12"/>
        <v>1770</v>
      </c>
      <c r="O65" s="150">
        <v>2</v>
      </c>
      <c r="AA65" s="123">
        <v>12</v>
      </c>
      <c r="AB65" s="123">
        <v>1</v>
      </c>
      <c r="AC65" s="123">
        <v>52</v>
      </c>
      <c r="AZ65" s="123">
        <v>1</v>
      </c>
      <c r="BA65" s="123">
        <f t="shared" si="13"/>
        <v>1770</v>
      </c>
      <c r="BB65" s="123">
        <f t="shared" si="14"/>
        <v>0</v>
      </c>
      <c r="BC65" s="123">
        <f t="shared" si="15"/>
        <v>0</v>
      </c>
      <c r="BD65" s="123">
        <f t="shared" si="16"/>
        <v>0</v>
      </c>
      <c r="BE65" s="123">
        <f t="shared" si="17"/>
        <v>0</v>
      </c>
      <c r="CZ65" s="123">
        <v>0.08</v>
      </c>
    </row>
    <row r="66" spans="1:104" ht="12.75">
      <c r="A66" s="151">
        <v>53</v>
      </c>
      <c r="B66" s="152" t="s">
        <v>189</v>
      </c>
      <c r="C66" s="153" t="s">
        <v>190</v>
      </c>
      <c r="D66" s="154" t="s">
        <v>154</v>
      </c>
      <c r="E66" s="155">
        <v>17</v>
      </c>
      <c r="F66" s="155">
        <v>265</v>
      </c>
      <c r="G66" s="156">
        <f t="shared" si="12"/>
        <v>4505</v>
      </c>
      <c r="O66" s="150">
        <v>2</v>
      </c>
      <c r="AA66" s="123">
        <v>12</v>
      </c>
      <c r="AB66" s="123">
        <v>0</v>
      </c>
      <c r="AC66" s="123">
        <v>53</v>
      </c>
      <c r="AZ66" s="123">
        <v>1</v>
      </c>
      <c r="BA66" s="123">
        <f t="shared" si="13"/>
        <v>4505</v>
      </c>
      <c r="BB66" s="123">
        <f t="shared" si="14"/>
        <v>0</v>
      </c>
      <c r="BC66" s="123">
        <f t="shared" si="15"/>
        <v>0</v>
      </c>
      <c r="BD66" s="123">
        <f t="shared" si="16"/>
        <v>0</v>
      </c>
      <c r="BE66" s="123">
        <f t="shared" si="17"/>
        <v>0</v>
      </c>
      <c r="CZ66" s="123">
        <v>0.007</v>
      </c>
    </row>
    <row r="67" spans="1:104" ht="12.75">
      <c r="A67" s="151">
        <v>54</v>
      </c>
      <c r="B67" s="152" t="s">
        <v>191</v>
      </c>
      <c r="C67" s="153" t="s">
        <v>192</v>
      </c>
      <c r="D67" s="154" t="s">
        <v>154</v>
      </c>
      <c r="E67" s="155">
        <v>17</v>
      </c>
      <c r="F67" s="155">
        <v>3150</v>
      </c>
      <c r="G67" s="156">
        <f t="shared" si="12"/>
        <v>53550</v>
      </c>
      <c r="O67" s="150">
        <v>2</v>
      </c>
      <c r="AA67" s="123">
        <v>12</v>
      </c>
      <c r="AB67" s="123">
        <v>1</v>
      </c>
      <c r="AC67" s="123">
        <v>54</v>
      </c>
      <c r="AZ67" s="123">
        <v>1</v>
      </c>
      <c r="BA67" s="123">
        <f t="shared" si="13"/>
        <v>53550</v>
      </c>
      <c r="BB67" s="123">
        <f t="shared" si="14"/>
        <v>0</v>
      </c>
      <c r="BC67" s="123">
        <f t="shared" si="15"/>
        <v>0</v>
      </c>
      <c r="BD67" s="123">
        <f t="shared" si="16"/>
        <v>0</v>
      </c>
      <c r="BE67" s="123">
        <f t="shared" si="17"/>
        <v>0</v>
      </c>
      <c r="CZ67" s="123">
        <v>0.196</v>
      </c>
    </row>
    <row r="68" spans="1:57" ht="12.75">
      <c r="A68" s="157"/>
      <c r="B68" s="158" t="s">
        <v>69</v>
      </c>
      <c r="C68" s="159" t="str">
        <f>CONCATENATE(B45," ",C45)</f>
        <v>8 Trubní vedení</v>
      </c>
      <c r="D68" s="157"/>
      <c r="E68" s="160"/>
      <c r="F68" s="160"/>
      <c r="G68" s="161">
        <f>SUM(G45:G67)</f>
        <v>546177.6</v>
      </c>
      <c r="O68" s="150">
        <v>4</v>
      </c>
      <c r="BA68" s="162">
        <f>SUM(BA45:BA67)</f>
        <v>546177.6</v>
      </c>
      <c r="BB68" s="162">
        <f>SUM(BB45:BB67)</f>
        <v>0</v>
      </c>
      <c r="BC68" s="162">
        <f>SUM(BC45:BC67)</f>
        <v>0</v>
      </c>
      <c r="BD68" s="162">
        <f>SUM(BD45:BD67)</f>
        <v>0</v>
      </c>
      <c r="BE68" s="162">
        <f>SUM(BE45:BE67)</f>
        <v>0</v>
      </c>
    </row>
    <row r="69" spans="1:15" ht="12.75">
      <c r="A69" s="143" t="s">
        <v>65</v>
      </c>
      <c r="B69" s="144" t="s">
        <v>193</v>
      </c>
      <c r="C69" s="145" t="s">
        <v>194</v>
      </c>
      <c r="D69" s="146"/>
      <c r="E69" s="147"/>
      <c r="F69" s="147"/>
      <c r="G69" s="148"/>
      <c r="H69" s="149"/>
      <c r="I69" s="149"/>
      <c r="O69" s="150">
        <v>1</v>
      </c>
    </row>
    <row r="70" spans="1:104" ht="12.75">
      <c r="A70" s="151">
        <v>55</v>
      </c>
      <c r="B70" s="152" t="s">
        <v>195</v>
      </c>
      <c r="C70" s="153" t="s">
        <v>196</v>
      </c>
      <c r="D70" s="154" t="s">
        <v>114</v>
      </c>
      <c r="E70" s="155">
        <v>101.1124</v>
      </c>
      <c r="F70" s="155">
        <v>122</v>
      </c>
      <c r="G70" s="156">
        <f>E70*F70</f>
        <v>12335.7128</v>
      </c>
      <c r="O70" s="150">
        <v>2</v>
      </c>
      <c r="AA70" s="123">
        <v>12</v>
      </c>
      <c r="AB70" s="123">
        <v>0</v>
      </c>
      <c r="AC70" s="123">
        <v>55</v>
      </c>
      <c r="AZ70" s="123">
        <v>1</v>
      </c>
      <c r="BA70" s="123">
        <f>IF(AZ70=1,G70,0)</f>
        <v>12335.7128</v>
      </c>
      <c r="BB70" s="123">
        <f>IF(AZ70=2,G70,0)</f>
        <v>0</v>
      </c>
      <c r="BC70" s="123">
        <f>IF(AZ70=3,G70,0)</f>
        <v>0</v>
      </c>
      <c r="BD70" s="123">
        <f>IF(AZ70=4,G70,0)</f>
        <v>0</v>
      </c>
      <c r="BE70" s="123">
        <f>IF(AZ70=5,G70,0)</f>
        <v>0</v>
      </c>
      <c r="CZ70" s="123">
        <v>0</v>
      </c>
    </row>
    <row r="71" spans="1:57" ht="12.75">
      <c r="A71" s="157"/>
      <c r="B71" s="158" t="s">
        <v>69</v>
      </c>
      <c r="C71" s="159" t="str">
        <f>CONCATENATE(B69," ",C69)</f>
        <v>99 Staveništní přesun hmot</v>
      </c>
      <c r="D71" s="157"/>
      <c r="E71" s="160"/>
      <c r="F71" s="160"/>
      <c r="G71" s="161">
        <f>SUM(G69:G70)</f>
        <v>12335.7128</v>
      </c>
      <c r="O71" s="150">
        <v>4</v>
      </c>
      <c r="BA71" s="162">
        <f>SUM(BA69:BA70)</f>
        <v>12335.7128</v>
      </c>
      <c r="BB71" s="162">
        <f>SUM(BB69:BB70)</f>
        <v>0</v>
      </c>
      <c r="BC71" s="162">
        <f>SUM(BC69:BC70)</f>
        <v>0</v>
      </c>
      <c r="BD71" s="162">
        <f>SUM(BD69:BD70)</f>
        <v>0</v>
      </c>
      <c r="BE71" s="162">
        <f>SUM(BE69:BE70)</f>
        <v>0</v>
      </c>
    </row>
    <row r="72" spans="1:15" ht="12.75">
      <c r="A72" s="143" t="s">
        <v>65</v>
      </c>
      <c r="B72" s="144" t="s">
        <v>197</v>
      </c>
      <c r="C72" s="145" t="s">
        <v>198</v>
      </c>
      <c r="D72" s="146"/>
      <c r="E72" s="147"/>
      <c r="F72" s="147"/>
      <c r="G72" s="148"/>
      <c r="H72" s="149"/>
      <c r="I72" s="149"/>
      <c r="O72" s="150">
        <v>1</v>
      </c>
    </row>
    <row r="73" spans="1:104" ht="12.75">
      <c r="A73" s="151">
        <v>56</v>
      </c>
      <c r="B73" s="152" t="s">
        <v>199</v>
      </c>
      <c r="C73" s="153" t="s">
        <v>200</v>
      </c>
      <c r="D73" s="154" t="s">
        <v>95</v>
      </c>
      <c r="E73" s="155">
        <v>72</v>
      </c>
      <c r="F73" s="155">
        <v>215</v>
      </c>
      <c r="G73" s="156">
        <f aca="true" t="shared" si="18" ref="G73:G79">E73*F73</f>
        <v>15480</v>
      </c>
      <c r="O73" s="150">
        <v>2</v>
      </c>
      <c r="AA73" s="123">
        <v>12</v>
      </c>
      <c r="AB73" s="123">
        <v>0</v>
      </c>
      <c r="AC73" s="123">
        <v>56</v>
      </c>
      <c r="AZ73" s="123">
        <v>1</v>
      </c>
      <c r="BA73" s="123">
        <f aca="true" t="shared" si="19" ref="BA73:BA79">IF(AZ73=1,G73,0)</f>
        <v>15480</v>
      </c>
      <c r="BB73" s="123">
        <f aca="true" t="shared" si="20" ref="BB73:BB79">IF(AZ73=2,G73,0)</f>
        <v>0</v>
      </c>
      <c r="BC73" s="123">
        <f aca="true" t="shared" si="21" ref="BC73:BC79">IF(AZ73=3,G73,0)</f>
        <v>0</v>
      </c>
      <c r="BD73" s="123">
        <f aca="true" t="shared" si="22" ref="BD73:BD79">IF(AZ73=4,G73,0)</f>
        <v>0</v>
      </c>
      <c r="BE73" s="123">
        <f aca="true" t="shared" si="23" ref="BE73:BE79">IF(AZ73=5,G73,0)</f>
        <v>0</v>
      </c>
      <c r="CZ73" s="123">
        <v>0.4108</v>
      </c>
    </row>
    <row r="74" spans="1:104" ht="12.75">
      <c r="A74" s="151">
        <v>57</v>
      </c>
      <c r="B74" s="152" t="s">
        <v>201</v>
      </c>
      <c r="C74" s="153" t="s">
        <v>202</v>
      </c>
      <c r="D74" s="154" t="s">
        <v>95</v>
      </c>
      <c r="E74" s="155">
        <v>406</v>
      </c>
      <c r="F74" s="155">
        <v>352</v>
      </c>
      <c r="G74" s="156">
        <f t="shared" si="18"/>
        <v>142912</v>
      </c>
      <c r="O74" s="150">
        <v>2</v>
      </c>
      <c r="AA74" s="123">
        <v>12</v>
      </c>
      <c r="AB74" s="123">
        <v>0</v>
      </c>
      <c r="AC74" s="123">
        <v>57</v>
      </c>
      <c r="AZ74" s="123">
        <v>1</v>
      </c>
      <c r="BA74" s="123">
        <f t="shared" si="19"/>
        <v>142912</v>
      </c>
      <c r="BB74" s="123">
        <f t="shared" si="20"/>
        <v>0</v>
      </c>
      <c r="BC74" s="123">
        <f t="shared" si="21"/>
        <v>0</v>
      </c>
      <c r="BD74" s="123">
        <f t="shared" si="22"/>
        <v>0</v>
      </c>
      <c r="BE74" s="123">
        <f t="shared" si="23"/>
        <v>0</v>
      </c>
      <c r="CZ74" s="123">
        <v>0.51166</v>
      </c>
    </row>
    <row r="75" spans="1:104" ht="12.75">
      <c r="A75" s="151">
        <v>58</v>
      </c>
      <c r="B75" s="152" t="s">
        <v>203</v>
      </c>
      <c r="C75" s="153" t="s">
        <v>204</v>
      </c>
      <c r="D75" s="154" t="s">
        <v>95</v>
      </c>
      <c r="E75" s="155">
        <v>72</v>
      </c>
      <c r="F75" s="155">
        <v>235</v>
      </c>
      <c r="G75" s="156">
        <f t="shared" si="18"/>
        <v>16920</v>
      </c>
      <c r="O75" s="150">
        <v>2</v>
      </c>
      <c r="AA75" s="123">
        <v>12</v>
      </c>
      <c r="AB75" s="123">
        <v>0</v>
      </c>
      <c r="AC75" s="123">
        <v>58</v>
      </c>
      <c r="AZ75" s="123">
        <v>1</v>
      </c>
      <c r="BA75" s="123">
        <f t="shared" si="19"/>
        <v>16920</v>
      </c>
      <c r="BB75" s="123">
        <f t="shared" si="20"/>
        <v>0</v>
      </c>
      <c r="BC75" s="123">
        <f t="shared" si="21"/>
        <v>0</v>
      </c>
      <c r="BD75" s="123">
        <f t="shared" si="22"/>
        <v>0</v>
      </c>
      <c r="BE75" s="123">
        <f t="shared" si="23"/>
        <v>0</v>
      </c>
      <c r="CZ75" s="123">
        <v>0.13188</v>
      </c>
    </row>
    <row r="76" spans="1:104" ht="12.75">
      <c r="A76" s="151">
        <v>59</v>
      </c>
      <c r="B76" s="152" t="s">
        <v>205</v>
      </c>
      <c r="C76" s="153" t="s">
        <v>206</v>
      </c>
      <c r="D76" s="154" t="s">
        <v>95</v>
      </c>
      <c r="E76" s="155">
        <v>406</v>
      </c>
      <c r="F76" s="155">
        <v>382</v>
      </c>
      <c r="G76" s="156">
        <f t="shared" si="18"/>
        <v>155092</v>
      </c>
      <c r="O76" s="150">
        <v>2</v>
      </c>
      <c r="AA76" s="123">
        <v>12</v>
      </c>
      <c r="AB76" s="123">
        <v>0</v>
      </c>
      <c r="AC76" s="123">
        <v>59</v>
      </c>
      <c r="AZ76" s="123">
        <v>1</v>
      </c>
      <c r="BA76" s="123">
        <f t="shared" si="19"/>
        <v>155092</v>
      </c>
      <c r="BB76" s="123">
        <f t="shared" si="20"/>
        <v>0</v>
      </c>
      <c r="BC76" s="123">
        <f t="shared" si="21"/>
        <v>0</v>
      </c>
      <c r="BD76" s="123">
        <f t="shared" si="22"/>
        <v>0</v>
      </c>
      <c r="BE76" s="123">
        <f t="shared" si="23"/>
        <v>0</v>
      </c>
      <c r="CZ76" s="123">
        <v>0.26376</v>
      </c>
    </row>
    <row r="77" spans="1:104" ht="22.5">
      <c r="A77" s="151">
        <v>60</v>
      </c>
      <c r="B77" s="152" t="s">
        <v>207</v>
      </c>
      <c r="C77" s="153" t="s">
        <v>208</v>
      </c>
      <c r="D77" s="154" t="s">
        <v>95</v>
      </c>
      <c r="E77" s="155">
        <v>72</v>
      </c>
      <c r="F77" s="155">
        <v>238.5</v>
      </c>
      <c r="G77" s="156">
        <f t="shared" si="18"/>
        <v>17172</v>
      </c>
      <c r="O77" s="150">
        <v>2</v>
      </c>
      <c r="AA77" s="123">
        <v>12</v>
      </c>
      <c r="AB77" s="123">
        <v>0</v>
      </c>
      <c r="AC77" s="123">
        <v>60</v>
      </c>
      <c r="AZ77" s="123">
        <v>1</v>
      </c>
      <c r="BA77" s="123">
        <f t="shared" si="19"/>
        <v>17172</v>
      </c>
      <c r="BB77" s="123">
        <f t="shared" si="20"/>
        <v>0</v>
      </c>
      <c r="BC77" s="123">
        <f t="shared" si="21"/>
        <v>0</v>
      </c>
      <c r="BD77" s="123">
        <f t="shared" si="22"/>
        <v>0</v>
      </c>
      <c r="BE77" s="123">
        <f t="shared" si="23"/>
        <v>0</v>
      </c>
      <c r="CZ77" s="123">
        <v>0.10255</v>
      </c>
    </row>
    <row r="78" spans="1:104" ht="22.5">
      <c r="A78" s="151">
        <v>61</v>
      </c>
      <c r="B78" s="152" t="s">
        <v>209</v>
      </c>
      <c r="C78" s="153" t="s">
        <v>210</v>
      </c>
      <c r="D78" s="154" t="s">
        <v>95</v>
      </c>
      <c r="E78" s="155">
        <v>406</v>
      </c>
      <c r="F78" s="155">
        <v>272</v>
      </c>
      <c r="G78" s="156">
        <f t="shared" si="18"/>
        <v>110432</v>
      </c>
      <c r="O78" s="150">
        <v>2</v>
      </c>
      <c r="AA78" s="123">
        <v>12</v>
      </c>
      <c r="AB78" s="123">
        <v>0</v>
      </c>
      <c r="AC78" s="123">
        <v>61</v>
      </c>
      <c r="AZ78" s="123">
        <v>1</v>
      </c>
      <c r="BA78" s="123">
        <f t="shared" si="19"/>
        <v>110432</v>
      </c>
      <c r="BB78" s="123">
        <f t="shared" si="20"/>
        <v>0</v>
      </c>
      <c r="BC78" s="123">
        <f t="shared" si="21"/>
        <v>0</v>
      </c>
      <c r="BD78" s="123">
        <f t="shared" si="22"/>
        <v>0</v>
      </c>
      <c r="BE78" s="123">
        <f t="shared" si="23"/>
        <v>0</v>
      </c>
      <c r="CZ78" s="123">
        <v>0.15382</v>
      </c>
    </row>
    <row r="79" spans="1:104" ht="12.75">
      <c r="A79" s="151">
        <v>62</v>
      </c>
      <c r="B79" s="152" t="s">
        <v>211</v>
      </c>
      <c r="C79" s="153" t="s">
        <v>212</v>
      </c>
      <c r="D79" s="154" t="s">
        <v>95</v>
      </c>
      <c r="E79" s="155">
        <v>760</v>
      </c>
      <c r="F79" s="155">
        <v>115</v>
      </c>
      <c r="G79" s="156">
        <f t="shared" si="18"/>
        <v>87400</v>
      </c>
      <c r="O79" s="150">
        <v>2</v>
      </c>
      <c r="AA79" s="123">
        <v>12</v>
      </c>
      <c r="AB79" s="123">
        <v>0</v>
      </c>
      <c r="AC79" s="123">
        <v>62</v>
      </c>
      <c r="AZ79" s="123">
        <v>1</v>
      </c>
      <c r="BA79" s="123">
        <f t="shared" si="19"/>
        <v>87400</v>
      </c>
      <c r="BB79" s="123">
        <f t="shared" si="20"/>
        <v>0</v>
      </c>
      <c r="BC79" s="123">
        <f t="shared" si="21"/>
        <v>0</v>
      </c>
      <c r="BD79" s="123">
        <f t="shared" si="22"/>
        <v>0</v>
      </c>
      <c r="BE79" s="123">
        <f t="shared" si="23"/>
        <v>0</v>
      </c>
      <c r="CZ79" s="123">
        <v>0.012</v>
      </c>
    </row>
    <row r="80" spans="1:57" ht="12.75">
      <c r="A80" s="157"/>
      <c r="B80" s="158" t="s">
        <v>69</v>
      </c>
      <c r="C80" s="159" t="str">
        <f>CONCATENATE(B72," ",C72)</f>
        <v>5a Komunikace</v>
      </c>
      <c r="D80" s="157"/>
      <c r="E80" s="160"/>
      <c r="F80" s="160"/>
      <c r="G80" s="161">
        <f>SUM(G72:G79)</f>
        <v>545408</v>
      </c>
      <c r="O80" s="150">
        <v>4</v>
      </c>
      <c r="BA80" s="162">
        <f>SUM(BA72:BA79)</f>
        <v>545408</v>
      </c>
      <c r="BB80" s="162">
        <f>SUM(BB72:BB79)</f>
        <v>0</v>
      </c>
      <c r="BC80" s="162">
        <f>SUM(BC72:BC79)</f>
        <v>0</v>
      </c>
      <c r="BD80" s="162">
        <f>SUM(BD72:BD79)</f>
        <v>0</v>
      </c>
      <c r="BE80" s="162">
        <f>SUM(BE72:BE79)</f>
        <v>0</v>
      </c>
    </row>
    <row r="81" spans="1:7" ht="12.75">
      <c r="A81" s="124"/>
      <c r="B81" s="124"/>
      <c r="C81" s="124"/>
      <c r="D81" s="124"/>
      <c r="E81" s="124"/>
      <c r="F81" s="124"/>
      <c r="G81" s="124"/>
    </row>
    <row r="82" ht="12.75">
      <c r="E82" s="123"/>
    </row>
    <row r="83" ht="12.75">
      <c r="E83" s="123"/>
    </row>
    <row r="84" ht="12.75">
      <c r="E84" s="123"/>
    </row>
    <row r="85" ht="12.75">
      <c r="E85" s="123"/>
    </row>
    <row r="86" ht="12.75">
      <c r="E86" s="123"/>
    </row>
    <row r="87" ht="12.75">
      <c r="E87" s="123"/>
    </row>
    <row r="88" ht="12.75">
      <c r="E88" s="123"/>
    </row>
    <row r="89" ht="12.75">
      <c r="E89" s="123"/>
    </row>
    <row r="90" ht="12.75">
      <c r="E90" s="123"/>
    </row>
    <row r="91" ht="12.75">
      <c r="E91" s="123"/>
    </row>
    <row r="92" ht="12.75">
      <c r="E92" s="123"/>
    </row>
    <row r="93" ht="12.75">
      <c r="E93" s="123"/>
    </row>
    <row r="94" ht="12.75">
      <c r="E94" s="123"/>
    </row>
    <row r="95" ht="12.75">
      <c r="E95" s="123"/>
    </row>
    <row r="96" ht="12.75">
      <c r="E96" s="123"/>
    </row>
    <row r="97" ht="12.75">
      <c r="E97" s="123"/>
    </row>
    <row r="98" ht="12.75">
      <c r="E98" s="123"/>
    </row>
    <row r="99" ht="12.75">
      <c r="E99" s="123"/>
    </row>
    <row r="100" ht="12.75">
      <c r="E100" s="123"/>
    </row>
    <row r="101" ht="12.75">
      <c r="E101" s="123"/>
    </row>
    <row r="102" ht="12.75">
      <c r="E102" s="123"/>
    </row>
    <row r="103" ht="12.75">
      <c r="E103" s="123"/>
    </row>
    <row r="104" spans="1:7" ht="12.75">
      <c r="A104" s="163"/>
      <c r="B104" s="163"/>
      <c r="C104" s="163"/>
      <c r="D104" s="163"/>
      <c r="E104" s="163"/>
      <c r="F104" s="163"/>
      <c r="G104" s="163"/>
    </row>
    <row r="105" spans="1:7" ht="12.75">
      <c r="A105" s="163"/>
      <c r="B105" s="163"/>
      <c r="C105" s="163"/>
      <c r="D105" s="163"/>
      <c r="E105" s="163"/>
      <c r="F105" s="163"/>
      <c r="G105" s="163"/>
    </row>
    <row r="106" spans="1:7" ht="12.75">
      <c r="A106" s="163"/>
      <c r="B106" s="163"/>
      <c r="C106" s="163"/>
      <c r="D106" s="163"/>
      <c r="E106" s="163"/>
      <c r="F106" s="163"/>
      <c r="G106" s="163"/>
    </row>
    <row r="107" spans="1:7" ht="12.75">
      <c r="A107" s="163"/>
      <c r="B107" s="163"/>
      <c r="C107" s="163"/>
      <c r="D107" s="163"/>
      <c r="E107" s="163"/>
      <c r="F107" s="163"/>
      <c r="G107" s="163"/>
    </row>
    <row r="108" ht="12.75">
      <c r="E108" s="123"/>
    </row>
    <row r="109" ht="12.75">
      <c r="E109" s="123"/>
    </row>
    <row r="110" ht="12.75">
      <c r="E110" s="123"/>
    </row>
    <row r="111" ht="12.75">
      <c r="E111" s="123"/>
    </row>
    <row r="112" ht="12.75">
      <c r="E112" s="123"/>
    </row>
    <row r="113" ht="12.75">
      <c r="E113" s="123"/>
    </row>
    <row r="114" ht="12.75">
      <c r="E114" s="123"/>
    </row>
    <row r="115" ht="12.75">
      <c r="E115" s="123"/>
    </row>
    <row r="116" ht="12.75">
      <c r="E116" s="123"/>
    </row>
    <row r="117" ht="12.75">
      <c r="E117" s="123"/>
    </row>
    <row r="118" ht="12.75">
      <c r="E118" s="123"/>
    </row>
    <row r="119" ht="12.75">
      <c r="E119" s="123"/>
    </row>
    <row r="120" ht="12.75">
      <c r="E120" s="123"/>
    </row>
    <row r="121" ht="12.75">
      <c r="E121" s="123"/>
    </row>
    <row r="122" ht="12.75">
      <c r="E122" s="123"/>
    </row>
    <row r="123" ht="12.75">
      <c r="E123" s="123"/>
    </row>
    <row r="124" ht="12.75">
      <c r="E124" s="123"/>
    </row>
    <row r="125" ht="12.75">
      <c r="E125" s="123"/>
    </row>
    <row r="126" ht="12.75">
      <c r="E126" s="123"/>
    </row>
    <row r="127" ht="12.75">
      <c r="E127" s="123"/>
    </row>
    <row r="128" ht="12.75">
      <c r="E128" s="123"/>
    </row>
    <row r="129" ht="12.75">
      <c r="E129" s="123"/>
    </row>
    <row r="130" ht="12.75">
      <c r="E130" s="123"/>
    </row>
    <row r="131" ht="12.75">
      <c r="E131" s="123"/>
    </row>
    <row r="132" ht="12.75">
      <c r="E132" s="123"/>
    </row>
    <row r="133" ht="12.75">
      <c r="E133" s="123"/>
    </row>
    <row r="134" ht="12.75">
      <c r="E134" s="123"/>
    </row>
    <row r="135" ht="12.75">
      <c r="E135" s="123"/>
    </row>
    <row r="136" ht="12.75">
      <c r="E136" s="123"/>
    </row>
    <row r="137" ht="12.75">
      <c r="E137" s="123"/>
    </row>
    <row r="138" ht="12.75">
      <c r="E138" s="123"/>
    </row>
    <row r="139" spans="1:2" ht="12.75">
      <c r="A139" s="164"/>
      <c r="B139" s="164"/>
    </row>
    <row r="140" spans="1:7" ht="12.75">
      <c r="A140" s="163"/>
      <c r="B140" s="163"/>
      <c r="C140" s="166"/>
      <c r="D140" s="166"/>
      <c r="E140" s="167"/>
      <c r="F140" s="166"/>
      <c r="G140" s="168"/>
    </row>
    <row r="141" spans="1:7" ht="12.75">
      <c r="A141" s="169"/>
      <c r="B141" s="169"/>
      <c r="C141" s="163"/>
      <c r="D141" s="163"/>
      <c r="E141" s="170"/>
      <c r="F141" s="163"/>
      <c r="G141" s="163"/>
    </row>
    <row r="142" spans="1:7" ht="12.75">
      <c r="A142" s="163"/>
      <c r="B142" s="163"/>
      <c r="C142" s="163"/>
      <c r="D142" s="163"/>
      <c r="E142" s="170"/>
      <c r="F142" s="163"/>
      <c r="G142" s="163"/>
    </row>
    <row r="143" spans="1:7" ht="12.75">
      <c r="A143" s="163"/>
      <c r="B143" s="163"/>
      <c r="C143" s="163"/>
      <c r="D143" s="163"/>
      <c r="E143" s="170"/>
      <c r="F143" s="163"/>
      <c r="G143" s="163"/>
    </row>
    <row r="144" spans="1:7" ht="12.75">
      <c r="A144" s="163"/>
      <c r="B144" s="163"/>
      <c r="C144" s="163"/>
      <c r="D144" s="163"/>
      <c r="E144" s="170"/>
      <c r="F144" s="163"/>
      <c r="G144" s="163"/>
    </row>
    <row r="145" spans="1:7" ht="12.75">
      <c r="A145" s="163"/>
      <c r="B145" s="163"/>
      <c r="C145" s="163"/>
      <c r="D145" s="163"/>
      <c r="E145" s="170"/>
      <c r="F145" s="163"/>
      <c r="G145" s="163"/>
    </row>
    <row r="146" spans="1:7" ht="12.75">
      <c r="A146" s="163"/>
      <c r="B146" s="163"/>
      <c r="C146" s="163"/>
      <c r="D146" s="163"/>
      <c r="E146" s="170"/>
      <c r="F146" s="163"/>
      <c r="G146" s="163"/>
    </row>
    <row r="147" spans="1:7" ht="12.75">
      <c r="A147" s="163"/>
      <c r="B147" s="163"/>
      <c r="C147" s="163"/>
      <c r="D147" s="163"/>
      <c r="E147" s="170"/>
      <c r="F147" s="163"/>
      <c r="G147" s="163"/>
    </row>
    <row r="148" spans="1:7" ht="12.75">
      <c r="A148" s="163"/>
      <c r="B148" s="163"/>
      <c r="C148" s="163"/>
      <c r="D148" s="163"/>
      <c r="E148" s="170"/>
      <c r="F148" s="163"/>
      <c r="G148" s="163"/>
    </row>
    <row r="149" spans="1:7" ht="12.75">
      <c r="A149" s="163"/>
      <c r="B149" s="163"/>
      <c r="C149" s="163"/>
      <c r="D149" s="163"/>
      <c r="E149" s="170"/>
      <c r="F149" s="163"/>
      <c r="G149" s="163"/>
    </row>
    <row r="150" spans="1:7" ht="12.75">
      <c r="A150" s="163"/>
      <c r="B150" s="163"/>
      <c r="C150" s="163"/>
      <c r="D150" s="163"/>
      <c r="E150" s="170"/>
      <c r="F150" s="163"/>
      <c r="G150" s="163"/>
    </row>
    <row r="151" spans="1:7" ht="12.75">
      <c r="A151" s="163"/>
      <c r="B151" s="163"/>
      <c r="C151" s="163"/>
      <c r="D151" s="163"/>
      <c r="E151" s="170"/>
      <c r="F151" s="163"/>
      <c r="G151" s="163"/>
    </row>
    <row r="152" spans="1:7" ht="12.75">
      <c r="A152" s="163"/>
      <c r="B152" s="163"/>
      <c r="C152" s="163"/>
      <c r="D152" s="163"/>
      <c r="E152" s="170"/>
      <c r="F152" s="163"/>
      <c r="G152" s="163"/>
    </row>
    <row r="153" spans="1:7" ht="12.75">
      <c r="A153" s="163"/>
      <c r="B153" s="163"/>
      <c r="C153" s="163"/>
      <c r="D153" s="163"/>
      <c r="E153" s="170"/>
      <c r="F153" s="163"/>
      <c r="G153" s="163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PC</cp:lastModifiedBy>
  <dcterms:created xsi:type="dcterms:W3CDTF">2013-04-18T12:57:07Z</dcterms:created>
  <dcterms:modified xsi:type="dcterms:W3CDTF">2013-08-10T06:31:51Z</dcterms:modified>
  <cp:category/>
  <cp:version/>
  <cp:contentType/>
  <cp:contentStatus/>
</cp:coreProperties>
</file>